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项目清标汇总表" sheetId="2" state="hidden" r:id="rId1"/>
    <sheet name="项目清标汇总表 " sheetId="3" r:id="rId2"/>
  </sheets>
  <externalReferences>
    <externalReference r:id="rId3"/>
  </externalReferences>
  <definedNames>
    <definedName name="_xlnm._FilterDatabase" localSheetId="1" hidden="1">'项目清标汇总表 '!$A$3:$J$25</definedName>
    <definedName name="_xlnm.Print_Area" localSheetId="0">项目清标汇总表!$A$1:$S$16</definedName>
    <definedName name="_xlnm.Print_Area" localSheetId="1">'项目清标汇总表 '!$A$1:$J$15</definedName>
  </definedNames>
  <calcPr calcId="144525"/>
</workbook>
</file>

<file path=xl/sharedStrings.xml><?xml version="1.0" encoding="utf-8"?>
<sst xmlns="http://schemas.openxmlformats.org/spreadsheetml/2006/main" count="188" uniqueCount="151">
  <si>
    <t>表2 燃煤自备电厂可再生能源替代项目汇总表</t>
  </si>
  <si>
    <t>序号</t>
  </si>
  <si>
    <t>项目名称</t>
  </si>
  <si>
    <t>盟市旗县</t>
  </si>
  <si>
    <t>投资主体</t>
  </si>
  <si>
    <t>申报条件</t>
  </si>
  <si>
    <t>自备电厂</t>
  </si>
  <si>
    <t>新能源</t>
  </si>
  <si>
    <t>储能</t>
  </si>
  <si>
    <t>评估意见</t>
  </si>
  <si>
    <t>是否同一法人</t>
  </si>
  <si>
    <t>不在淘汰落后煤电机组名单内</t>
  </si>
  <si>
    <t>是否承诺</t>
  </si>
  <si>
    <t>接入距离（公里）</t>
  </si>
  <si>
    <t>额定装机（万千瓦）</t>
  </si>
  <si>
    <t>最小技术出力（%）</t>
  </si>
  <si>
    <t>调节能力（万千瓦）</t>
  </si>
  <si>
    <t>负荷类型</t>
  </si>
  <si>
    <t>合计</t>
  </si>
  <si>
    <t>风电</t>
  </si>
  <si>
    <t>光伏</t>
  </si>
  <si>
    <t>利用率（%）</t>
  </si>
  <si>
    <t>替代比例（%）</t>
  </si>
  <si>
    <t>一、具备实施条件项目9个，配建新能源239.5万千瓦。</t>
  </si>
  <si>
    <t>内蒙古大唐国际呼和浩特铝电有限责任公司燃煤自备电厂可再生能源替代项目</t>
  </si>
  <si>
    <t>内蒙古大唐国际呼和浩特铝电有限责任公司</t>
  </si>
  <si>
    <t>是</t>
  </si>
  <si>
    <t>符合</t>
  </si>
  <si>
    <t>内蒙古亿利化学工业有限公司燃煤自备电厂可再生能源替代工程</t>
  </si>
  <si>
    <t>内蒙古亿利化学工业有限公司</t>
  </si>
  <si>
    <t>鄂尔多斯市君正能源化工有限公司燃煤自备电厂可再生能源替代项目</t>
  </si>
  <si>
    <t>鄂尔多斯市君正能源化工有限公司</t>
  </si>
  <si>
    <t>国家电投内蒙古自备电厂可再生能源替代工程300MW光伏项目</t>
  </si>
  <si>
    <t>国家电投集团内蒙古白音华煤电有限公司</t>
  </si>
  <si>
    <t>大唐多伦煤化工燃煤自备电厂可再生能源替代工程项目</t>
  </si>
  <si>
    <t>大唐内蒙古多伦煤化工有限责任公司</t>
  </si>
  <si>
    <t>内蒙古锦联铝材有限公司燃煤自备电厂可再生能源替代工程</t>
  </si>
  <si>
    <t>内蒙古锦联铝材有限公司</t>
  </si>
  <si>
    <t>二、暂不具备实施条件项目5个，配建新能源项目280万千瓦</t>
  </si>
  <si>
    <t>大唐赤峰市克旗燃煤自备电厂一期100MW可再生能源替代项目</t>
  </si>
  <si>
    <t>内蒙古大唐国际克什克腾煤制天然气有限责任公司</t>
  </si>
  <si>
    <t>霍煤鸿骏铝电有限责任公司电力分公司燃煤自备电厂可再生能源替代工程</t>
  </si>
  <si>
    <t>霍煤鸿骏铝电有限责任公司电力分公司</t>
  </si>
  <si>
    <t>准格尔旗国资燃气热力有限责任公司准伊燃煤自备电厂可再生能源替代项目</t>
  </si>
  <si>
    <t>准格尔旗国资燃气热力有限责任公司</t>
  </si>
  <si>
    <t>包头铝业燃煤自备电厂可再生能源替代达茂旗1200兆瓦项目+消纳包头市综合应用示范区1600兆瓦新能源项目</t>
  </si>
  <si>
    <t>包头铝业有限公司</t>
  </si>
  <si>
    <t>3×35+2×33</t>
  </si>
  <si>
    <t>调整后重新申报</t>
  </si>
  <si>
    <t>亿利洁能股份有限公司热电分公司燃煤自备电厂可再生能源替代工程</t>
  </si>
  <si>
    <t xml:space="preserve">亿利洁能股份有限公司热电分公司 </t>
  </si>
  <si>
    <t>不符合</t>
  </si>
  <si>
    <t>首批工业园区绿色供电项目清单</t>
  </si>
  <si>
    <t>盟市</t>
  </si>
  <si>
    <t>旗县</t>
  </si>
  <si>
    <t>负荷情况</t>
  </si>
  <si>
    <t>新能源规模（万千瓦）</t>
  </si>
  <si>
    <t>基本情况</t>
  </si>
  <si>
    <t>负荷规模（万千瓦）</t>
  </si>
  <si>
    <t>通辽市科左后旗工业园区绿色供电项目</t>
  </si>
  <si>
    <t>通辽市</t>
  </si>
  <si>
    <t>科左后旗</t>
  </si>
  <si>
    <t>科左后旗城市投资经营有限责任公司</t>
  </si>
  <si>
    <t>2GWh半固态锂离子电池、3000吨牛肉深加工、9万吨铝镁尖晶石联产镁合金等3家企业</t>
  </si>
  <si>
    <t>奈曼旗工业园区增量配电网绿色供电项目</t>
  </si>
  <si>
    <t>奈曼旗</t>
  </si>
  <si>
    <t>奈曼旗广新发电有限公司</t>
  </si>
  <si>
    <t>玻璃纤维制品、纳米微晶新材料、生物制药等21个新增负荷，21家企业</t>
  </si>
  <si>
    <t>通辽市开鲁县生物医药开发区绿色供电项目</t>
  </si>
  <si>
    <t>开鲁县</t>
  </si>
  <si>
    <t>内蒙古电投能源股份有限公司</t>
  </si>
  <si>
    <t>生物制药等26家企业，新增负荷</t>
  </si>
  <si>
    <t>锐电内蒙古农畜产品开发区-敖汉旗产业园区绿色供电项目</t>
  </si>
  <si>
    <t>赤峰市</t>
  </si>
  <si>
    <t>敖汉旗</t>
  </si>
  <si>
    <t>敖汉旗锐电新能源有限公司、赤峰市城市建设投资（集团）有限公司</t>
  </si>
  <si>
    <t>年产36万吨汽车制动器(刹车盘)，1家企业</t>
  </si>
  <si>
    <t>国家电投赤峰高新区红山产业园风储绿色供电项目</t>
  </si>
  <si>
    <t>红山区</t>
  </si>
  <si>
    <t>炼钢、有色金属等2家企业，负荷规模8.96万千瓦</t>
  </si>
  <si>
    <t>赤峰高新技术开发区松山产业园绿色供电项目</t>
  </si>
  <si>
    <t>松山区</t>
  </si>
  <si>
    <t>中国能源建设投资集团有限公司  内蒙古银资国有资产运营有限公司</t>
  </si>
  <si>
    <t>机械制造等14个新增负荷，14家企业</t>
  </si>
  <si>
    <t>中核科右前旗工业园区绿色供电项目</t>
  </si>
  <si>
    <t>兴安盟</t>
  </si>
  <si>
    <t>科右前旗</t>
  </si>
  <si>
    <t>中核汇能有限公司</t>
  </si>
  <si>
    <t>糖业生产、锂离子负极材料等2个负荷，2家企业</t>
  </si>
  <si>
    <t>内蒙古呼和浩特托清经济开发区绿色供电项目</t>
  </si>
  <si>
    <t>呼和浩特</t>
  </si>
  <si>
    <t>托克托、清水河</t>
  </si>
  <si>
    <t>内蒙古中光储电新能源有限公司</t>
  </si>
  <si>
    <t>玻璃纤维、危废品处理、制氢、生物科技、化工等22家企业</t>
  </si>
  <si>
    <t>内蒙古中环产业城绿色供电新能源发电项目</t>
  </si>
  <si>
    <t>和林格尔县</t>
  </si>
  <si>
    <t>内蒙古和曙新能源有限公司</t>
  </si>
  <si>
    <t>多晶硅、颗粒硅、氢能装备制造等3家企业</t>
  </si>
  <si>
    <t>“全国一体化算力网络”和林格尔数据中心集群绿色能源供给示范项目</t>
  </si>
  <si>
    <t>呼和浩特市</t>
  </si>
  <si>
    <t>呼和浩特和林格尔新区华电能源有限公</t>
  </si>
  <si>
    <t>大数据</t>
  </si>
  <si>
    <t>中核弘元固阳县金山工业园绿色供电示范项目</t>
  </si>
  <si>
    <t>包头市</t>
  </si>
  <si>
    <t>固阳县</t>
  </si>
  <si>
    <t>固阳县汇能弘元新能源有限公司</t>
  </si>
  <si>
    <t>15万吨高纯工业硅1家企业</t>
  </si>
  <si>
    <t>明阳包头市石拐工业区350MW绿色供电项目</t>
  </si>
  <si>
    <t>石拐区</t>
  </si>
  <si>
    <t>明阳北方智慧能源（内蒙古）有限公司</t>
  </si>
  <si>
    <t>工业硅、石墨、风机制造等3个新增负荷，3家企业</t>
  </si>
  <si>
    <t>鄂尔多斯市多能互补能源有限公司工业园区绿色供电项目</t>
  </si>
  <si>
    <t>鄂尔多斯</t>
  </si>
  <si>
    <t>鄂托克旗</t>
  </si>
  <si>
    <t>鄂尔多斯市多能互补能源有限公司</t>
  </si>
  <si>
    <t>多晶硅1个新增负荷（现有产业扩能），1家企业</t>
  </si>
  <si>
    <t>鄂尔多斯国电润阳50万千瓦上海庙经济开发区绿色供电项目</t>
  </si>
  <si>
    <t>鄂托克前旗</t>
  </si>
  <si>
    <t>国电电力内蒙古新能源开发有限公司</t>
  </si>
  <si>
    <t>多晶硅、拉晶等光伏产业链1个新增负荷，1家企业</t>
  </si>
  <si>
    <t>内蒙古天地通新能源有限公司杭锦经济开发区工业绿电供应项目</t>
  </si>
  <si>
    <t>杭锦旗</t>
  </si>
  <si>
    <t>内蒙古天地通新能源有限公司</t>
  </si>
  <si>
    <t>天然气、新材料等5家企业</t>
  </si>
  <si>
    <t>达拉特经济开发区增量配电网绿色供电项目</t>
  </si>
  <si>
    <t>达拉特旗</t>
  </si>
  <si>
    <t>华能内蒙古电力热力销售有限公司</t>
  </si>
  <si>
    <t>新材料、生物化工、储能装备制造、化工等12个新增负荷，12家企业</t>
  </si>
  <si>
    <t>察哈尔高新技术开发区绿能替代项目</t>
  </si>
  <si>
    <t>乌兰察布市</t>
  </si>
  <si>
    <t>察哈尔高新技术开发区</t>
  </si>
  <si>
    <t>乌兰察布市能源投资开发有限责任公司、远景能源有限公司、北京天润新能投资有限公司</t>
  </si>
  <si>
    <t>15万吨锂离子石墨负极材料等1个新增负荷，1家企业</t>
  </si>
  <si>
    <t>乌兰察布市丰川循环经济开发区丰镇产业园园区绿色供电项目</t>
  </si>
  <si>
    <t>丰镇市</t>
  </si>
  <si>
    <t>乌兰察布市能源投资开发有限责任公司、浙江运达风电股份有限公司</t>
  </si>
  <si>
    <t>矿热炉</t>
  </si>
  <si>
    <t>明阳苏尼特左旗产业园100MW绿色供电项目</t>
  </si>
  <si>
    <t>锡林郭勒盟</t>
  </si>
  <si>
    <t>苏尼特左旗</t>
  </si>
  <si>
    <t>苏尼特左旗靖阳风力发电有限公司</t>
  </si>
  <si>
    <t>大唐鼎旺硝酸铵等1个新增负荷，1家企业</t>
  </si>
  <si>
    <t>明阳多伦工业园区100MW绿色供电项目</t>
  </si>
  <si>
    <t>多伦县</t>
  </si>
  <si>
    <t>多伦县洁阳风力发电有限责任公司</t>
  </si>
  <si>
    <t>氧化铁、煤化工、锂离子电池等3个新增负荷，3家企业</t>
  </si>
  <si>
    <t>内蒙古联和氟碳新材料公司配套绿电项目</t>
  </si>
  <si>
    <t>乌海市</t>
  </si>
  <si>
    <t>海南区</t>
  </si>
  <si>
    <t>中电内蒙古乌海新能源有限公司</t>
  </si>
  <si>
    <t>新材料等1家企业</t>
  </si>
</sst>
</file>

<file path=xl/styles.xml><?xml version="1.0" encoding="utf-8"?>
<styleSheet xmlns="http://schemas.openxmlformats.org/spreadsheetml/2006/main">
  <numFmts count="6">
    <numFmt numFmtId="176" formatCode="0_ "/>
    <numFmt numFmtId="177" formatCode="0.0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2">
    <font>
      <sz val="11"/>
      <color theme="1"/>
      <name val="宋体"/>
      <charset val="134"/>
      <scheme val="minor"/>
    </font>
    <font>
      <sz val="11"/>
      <name val="宋体"/>
      <charset val="134"/>
      <scheme val="minor"/>
    </font>
    <font>
      <sz val="12"/>
      <name val="宋体"/>
      <charset val="134"/>
      <scheme val="minor"/>
    </font>
    <font>
      <sz val="24"/>
      <color theme="1"/>
      <name val="黑体"/>
      <charset val="134"/>
    </font>
    <font>
      <b/>
      <sz val="14"/>
      <color theme="1"/>
      <name val="宋体"/>
      <charset val="134"/>
    </font>
    <font>
      <b/>
      <sz val="12"/>
      <color theme="1"/>
      <name val="宋体"/>
      <charset val="134"/>
    </font>
    <font>
      <sz val="11"/>
      <color theme="1"/>
      <name val="宋体"/>
      <charset val="134"/>
    </font>
    <font>
      <sz val="14"/>
      <color theme="1"/>
      <name val="宋体"/>
      <charset val="134"/>
    </font>
    <font>
      <sz val="14"/>
      <color theme="1"/>
      <name val="宋体"/>
      <charset val="134"/>
      <scheme val="minor"/>
    </font>
    <font>
      <sz val="18"/>
      <color theme="1"/>
      <name val="黑体"/>
      <charset val="134"/>
    </font>
    <font>
      <b/>
      <sz val="11"/>
      <color rgb="FF000000"/>
      <name val="宋体"/>
      <charset val="134"/>
    </font>
    <font>
      <b/>
      <sz val="12"/>
      <color rgb="FF000000"/>
      <name val="宋体"/>
      <charset val="134"/>
    </font>
    <font>
      <sz val="11"/>
      <color rgb="FF000000"/>
      <name val="宋体"/>
      <charset val="134"/>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1"/>
      <color rgb="FFFFFFFF"/>
      <name val="宋体"/>
      <charset val="0"/>
      <scheme val="minor"/>
    </font>
    <font>
      <sz val="11"/>
      <color rgb="FF9C0006"/>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7" tint="0.599993896298105"/>
        <bgColor indexed="64"/>
      </patternFill>
    </fill>
    <fill>
      <patternFill patternType="solid">
        <fgColor theme="4"/>
        <bgColor indexed="64"/>
      </patternFill>
    </fill>
    <fill>
      <patternFill patternType="solid">
        <fgColor theme="8"/>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14" fillId="21"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22" fillId="0" borderId="1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9"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8"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4" fillId="25"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4"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9" borderId="0" applyNumberFormat="false" applyBorder="false" applyAlignment="false" applyProtection="false">
      <alignment vertical="center"/>
    </xf>
    <xf numFmtId="0" fontId="18" fillId="11" borderId="9"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30"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30" fillId="32" borderId="9" applyNumberFormat="false" applyAlignment="false" applyProtection="false">
      <alignment vertical="center"/>
    </xf>
    <xf numFmtId="0" fontId="31" fillId="11" borderId="15" applyNumberFormat="false" applyAlignment="false" applyProtection="false">
      <alignment vertical="center"/>
    </xf>
    <xf numFmtId="0" fontId="27" fillId="24" borderId="14" applyNumberFormat="false" applyAlignment="false" applyProtection="false">
      <alignment vertical="center"/>
    </xf>
    <xf numFmtId="0" fontId="20" fillId="0" borderId="11" applyNumberFormat="false" applyFill="false" applyAlignment="false" applyProtection="false">
      <alignment vertical="center"/>
    </xf>
    <xf numFmtId="0" fontId="13" fillId="10"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7"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3" fillId="15"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alignment vertical="center"/>
    </xf>
    <xf numFmtId="0" fontId="13"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36">
    <xf numFmtId="0" fontId="0" fillId="0" borderId="0" xfId="0"/>
    <xf numFmtId="0" fontId="1" fillId="0" borderId="0" xfId="46" applyFont="true" applyAlignment="true">
      <alignment horizontal="center" vertical="center"/>
    </xf>
    <xf numFmtId="0" fontId="2" fillId="0" borderId="0" xfId="0" applyFont="true" applyAlignment="true">
      <alignment vertical="center"/>
    </xf>
    <xf numFmtId="0" fontId="1" fillId="0" borderId="0" xfId="0" applyFont="true" applyAlignment="true">
      <alignment horizontal="center" vertical="center"/>
    </xf>
    <xf numFmtId="0" fontId="1" fillId="0" borderId="0" xfId="0" applyFont="true" applyAlignment="true">
      <alignment horizontal="center" vertical="center" wrapText="true"/>
    </xf>
    <xf numFmtId="0" fontId="1" fillId="0" borderId="0" xfId="0" applyFont="true" applyAlignment="true">
      <alignment vertical="center"/>
    </xf>
    <xf numFmtId="0" fontId="3" fillId="0" borderId="0" xfId="46" applyFont="true" applyAlignment="true">
      <alignment horizontal="center" vertical="center"/>
    </xf>
    <xf numFmtId="0" fontId="4"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46" applyFont="true" applyBorder="true" applyAlignment="true">
      <alignment horizontal="center" vertical="center" wrapText="true"/>
    </xf>
    <xf numFmtId="0" fontId="5" fillId="0" borderId="1" xfId="46" applyFont="true" applyBorder="true" applyAlignment="true">
      <alignment horizontal="left" vertical="center" wrapText="true"/>
    </xf>
    <xf numFmtId="0" fontId="6"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177" fontId="5" fillId="0" borderId="1" xfId="46" applyNumberFormat="true" applyFont="true" applyBorder="true" applyAlignment="true">
      <alignment horizontal="center" vertical="center" wrapText="true"/>
    </xf>
    <xf numFmtId="2" fontId="7" fillId="0" borderId="1" xfId="0" applyNumberFormat="true" applyFont="true" applyBorder="true" applyAlignment="true">
      <alignment horizontal="center" vertical="center" wrapText="true"/>
    </xf>
    <xf numFmtId="176" fontId="8" fillId="0" borderId="1" xfId="0" applyNumberFormat="true" applyFont="true" applyBorder="true" applyAlignment="true">
      <alignment horizontal="center" vertical="center" wrapText="true"/>
    </xf>
    <xf numFmtId="0" fontId="8" fillId="0" borderId="0" xfId="0" applyFont="true" applyAlignment="true">
      <alignment horizontal="center" vertical="center" wrapText="true"/>
    </xf>
    <xf numFmtId="0" fontId="0" fillId="0" borderId="0" xfId="46" applyAlignment="true">
      <alignment horizontal="center" vertical="center"/>
    </xf>
    <xf numFmtId="0" fontId="0" fillId="0" borderId="0" xfId="0" applyAlignment="true">
      <alignment horizontal="center"/>
    </xf>
    <xf numFmtId="0" fontId="9" fillId="0" borderId="2" xfId="46" applyFont="true" applyBorder="true" applyAlignment="true">
      <alignment horizontal="center" vertical="center"/>
    </xf>
    <xf numFmtId="0" fontId="10" fillId="0" borderId="1" xfId="0" applyFont="true" applyBorder="true" applyAlignment="true">
      <alignment horizontal="center" vertical="center"/>
    </xf>
    <xf numFmtId="0" fontId="10" fillId="0" borderId="1" xfId="0" applyFont="true" applyBorder="true" applyAlignment="true">
      <alignment horizontal="center" vertical="center" wrapText="true"/>
    </xf>
    <xf numFmtId="0" fontId="10" fillId="0" borderId="3" xfId="0" applyFont="true" applyBorder="true" applyAlignment="true">
      <alignment horizontal="center" vertical="center" wrapText="true"/>
    </xf>
    <xf numFmtId="0" fontId="10" fillId="0" borderId="4" xfId="0" applyFont="true" applyBorder="true" applyAlignment="true">
      <alignment horizontal="center" vertical="center" wrapText="true"/>
    </xf>
    <xf numFmtId="0" fontId="11" fillId="0" borderId="5" xfId="46" applyFont="true" applyBorder="true" applyAlignment="true">
      <alignment horizontal="left" vertical="center" wrapText="true"/>
    </xf>
    <xf numFmtId="0" fontId="11" fillId="0" borderId="6" xfId="46" applyFont="true" applyBorder="true" applyAlignment="true">
      <alignment horizontal="left" vertical="center" wrapText="true"/>
    </xf>
    <xf numFmtId="0" fontId="12" fillId="0" borderId="1" xfId="0" applyFont="true" applyBorder="true" applyAlignment="true">
      <alignment horizontal="center" vertical="center" wrapText="true"/>
    </xf>
    <xf numFmtId="0" fontId="10" fillId="0" borderId="5" xfId="0" applyFont="true" applyBorder="true" applyAlignment="true">
      <alignment horizontal="center" vertical="center" wrapText="true"/>
    </xf>
    <xf numFmtId="0" fontId="10" fillId="0" borderId="6" xfId="0" applyFont="true" applyBorder="true" applyAlignment="true">
      <alignment horizontal="center" vertical="center" wrapText="true"/>
    </xf>
    <xf numFmtId="0" fontId="10" fillId="0" borderId="7" xfId="0" applyFont="true" applyBorder="true" applyAlignment="true">
      <alignment horizontal="center" vertical="center" wrapText="true"/>
    </xf>
    <xf numFmtId="0" fontId="11" fillId="0" borderId="7" xfId="46" applyFont="true" applyBorder="true" applyAlignment="true">
      <alignment horizontal="left" vertical="center" wrapText="true"/>
    </xf>
    <xf numFmtId="9" fontId="12" fillId="0" borderId="1" xfId="11" applyFont="true" applyFill="true" applyBorder="true" applyAlignment="true">
      <alignment horizontal="center" vertical="center" wrapText="true"/>
    </xf>
    <xf numFmtId="0" fontId="11" fillId="0" borderId="1" xfId="46" applyFont="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zhangh/Desktop//&#27700;&#35268;&#24635;&#38498;&#24037;&#20316;/5&#24037;&#20316;/20220901&#20869;&#33945;&#21476;&#24066;&#22330;&#21270;&#39033;&#30446;&#20248;&#36873;/2&#35780;&#20272;&#24037;&#20316;&#25253;&#21578;/20220915&#35780;&#20272;&#25253;&#21578;/V4-0916-1000/&#33258;&#22791;&#30005;&#21378;/&#38468;&#20214;&#35843;&#25972;&#26684;&#24335;&#65288;&#19982;&#30005;&#35268;&#38498;&#19968;&#33268;&#65289;/&#33258;&#22791;&#30005;&#21378;&#28165;&#26631;_0915_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清标汇总表"/>
      <sheetName val="自备电厂可再生能源替代工程土地核实情况"/>
      <sheetName val="清标信息汇总表"/>
      <sheetName val="汇总1"/>
      <sheetName val="汇总2 (补充替代+调节)"/>
      <sheetName val="呼和浩特1"/>
      <sheetName val="鄂尔多斯1"/>
      <sheetName val="鄂尔多斯2"/>
      <sheetName val="鄂尔多斯3"/>
      <sheetName val="鄂尔多斯4"/>
      <sheetName val="包头1"/>
      <sheetName val="锡盟1"/>
      <sheetName val="锡盟2"/>
      <sheetName val="赤峰1"/>
      <sheetName val="通辽1"/>
      <sheetName val="通辽2"/>
    </sheetNames>
    <sheetDataSet>
      <sheetData sheetId="0"/>
      <sheetData sheetId="1"/>
      <sheetData sheetId="2">
        <row r="2">
          <cell r="A2" t="str">
            <v>基本信息</v>
          </cell>
        </row>
        <row r="2">
          <cell r="C2" t="str">
            <v>项目名称</v>
          </cell>
          <cell r="D2" t="str">
            <v>内蒙古大唐国际呼和浩特铝电有限责任公司燃煤自备电厂可再生能源替代项目</v>
          </cell>
          <cell r="E2" t="str">
            <v>准格尔旗国资燃气热力有限责任公司准伊燃煤自备电厂可再生能源替代项目</v>
          </cell>
          <cell r="F2" t="str">
            <v>亿利洁能股份有限公司热电分公司燃煤自备电厂可再生能源替代工程</v>
          </cell>
          <cell r="G2" t="str">
            <v>内蒙古亿利化学工业有限公司燃煤自备电厂可再生能源替代工程</v>
          </cell>
          <cell r="H2" t="str">
            <v>鄂尔多斯市君正能源化工有限公司燃煤自备电厂可再生能源替代项目</v>
          </cell>
          <cell r="I2" t="str">
            <v>包头铝业燃煤自备电厂可再生能源替代达茂旗1200兆瓦项目+消纳包头市综合应用示范区1600兆瓦新能源项目</v>
          </cell>
          <cell r="J2" t="str">
            <v>国家电投内蒙古自备电厂可再生能源替代工程300MW光伏项目</v>
          </cell>
          <cell r="K2" t="str">
            <v>大唐多伦煤化工燃煤自备电厂可再生能源替代工程项目</v>
          </cell>
          <cell r="L2" t="str">
            <v>大唐赤峰市克旗燃煤自备电厂一期100MW可再生能源替代项目</v>
          </cell>
          <cell r="M2" t="str">
            <v>内蒙古锦联铝材有限公司燃煤自备电厂可再生能源替代工程</v>
          </cell>
          <cell r="N2" t="str">
            <v>霍煤鸿骏铝电有限责任公司电力分公司燃煤自备电厂可再生能源替代工程</v>
          </cell>
        </row>
        <row r="3">
          <cell r="C3" t="str">
            <v>申报主体</v>
          </cell>
          <cell r="D3" t="str">
            <v>内蒙古大唐国际呼和浩特铝电有限责任公司</v>
          </cell>
          <cell r="E3" t="str">
            <v>准格尔旗国资燃气热力有限责任公司</v>
          </cell>
          <cell r="F3" t="str">
            <v>亿利洁能股份有限公司热电分公司</v>
          </cell>
          <cell r="G3" t="str">
            <v>内蒙古亿利化学工业有限公司</v>
          </cell>
          <cell r="H3" t="str">
            <v>鄂尔多斯市君正能源化工有限公司</v>
          </cell>
          <cell r="I3" t="str">
            <v>包头铝业有限公司</v>
          </cell>
          <cell r="J3" t="str">
            <v>国家电投集团内蒙古白音华煤电有限公司</v>
          </cell>
          <cell r="K3" t="str">
            <v>大唐内蒙古多伦煤化工有限责任公司</v>
          </cell>
          <cell r="L3" t="str">
            <v>内蒙古大唐国际克什克腾煤制天然气有限责任公司</v>
          </cell>
          <cell r="M3" t="str">
            <v>内蒙古锦联铝材有限公司</v>
          </cell>
          <cell r="N3" t="str">
            <v>霍煤鸿骏铝电有限责任公司电力分公司</v>
          </cell>
        </row>
        <row r="4">
          <cell r="C4" t="str">
            <v>所在盟市旗县</v>
          </cell>
          <cell r="D4" t="str">
            <v>呼和浩特市托克托县</v>
          </cell>
          <cell r="E4" t="str">
            <v>鄂尔多斯市准格尔旗</v>
          </cell>
          <cell r="F4" t="str">
            <v>鄂尔多斯市杭锦旗</v>
          </cell>
          <cell r="G4" t="str">
            <v>鄂尔多斯市达拉特旗</v>
          </cell>
          <cell r="H4" t="str">
            <v>鄂尔多斯市鄂托克旗</v>
          </cell>
          <cell r="I4" t="str">
            <v>包头市达茂旗</v>
          </cell>
          <cell r="J4" t="str">
            <v>锡林郭勒盟西乌旗</v>
          </cell>
          <cell r="K4" t="str">
            <v>锡林郭勒盟多伦县</v>
          </cell>
          <cell r="L4" t="str">
            <v>赤峰市克什克腾旗</v>
          </cell>
          <cell r="M4" t="str">
            <v>通辽市扎鲁特旗</v>
          </cell>
          <cell r="N4" t="str">
            <v>通辽市扎鲁特旗</v>
          </cell>
        </row>
        <row r="5">
          <cell r="A5" t="str">
            <v>申报基本条件</v>
          </cell>
          <cell r="B5" t="str">
            <v>电厂合规性</v>
          </cell>
          <cell r="C5" t="str">
            <v>不在淘汰落后煤电机组名单内</v>
          </cell>
          <cell r="D5" t="str">
            <v>是</v>
          </cell>
          <cell r="E5" t="str">
            <v>是</v>
          </cell>
          <cell r="F5" t="str">
            <v>是</v>
          </cell>
          <cell r="G5" t="str">
            <v>是</v>
          </cell>
          <cell r="H5" t="str">
            <v>是</v>
          </cell>
          <cell r="I5" t="str">
            <v>是</v>
          </cell>
          <cell r="J5" t="str">
            <v>是</v>
          </cell>
          <cell r="K5" t="str">
            <v>是</v>
          </cell>
          <cell r="L5" t="str">
            <v>是</v>
          </cell>
          <cell r="M5" t="str">
            <v>是</v>
          </cell>
          <cell r="N5" t="str">
            <v>是</v>
          </cell>
        </row>
        <row r="6">
          <cell r="C6" t="str">
            <v>是否按规定缴纳政府性基金</v>
          </cell>
          <cell r="D6" t="str">
            <v>欠费11698.5万元</v>
          </cell>
          <cell r="E6" t="str">
            <v>是</v>
          </cell>
          <cell r="F6" t="str">
            <v>是</v>
          </cell>
          <cell r="G6" t="str">
            <v>是</v>
          </cell>
          <cell r="H6" t="str">
            <v>欠费58614.8万元</v>
          </cell>
          <cell r="I6" t="str">
            <v>欠费53807.2万元</v>
          </cell>
          <cell r="J6" t="str">
            <v>是</v>
          </cell>
          <cell r="K6" t="str">
            <v>是</v>
          </cell>
          <cell r="L6" t="str">
            <v>待核实</v>
          </cell>
          <cell r="M6" t="str">
            <v>待核实</v>
          </cell>
          <cell r="N6" t="str">
            <v>待核实</v>
          </cell>
        </row>
        <row r="7">
          <cell r="B7" t="str">
            <v>申报主体</v>
          </cell>
          <cell r="C7" t="str">
            <v>是否同一法人</v>
          </cell>
          <cell r="D7" t="str">
            <v>是</v>
          </cell>
          <cell r="E7" t="str">
            <v>是</v>
          </cell>
          <cell r="F7" t="str">
            <v>是</v>
          </cell>
          <cell r="G7" t="str">
            <v>是</v>
          </cell>
          <cell r="H7" t="str">
            <v>是</v>
          </cell>
          <cell r="I7" t="str">
            <v>否</v>
          </cell>
          <cell r="J7" t="str">
            <v>是</v>
          </cell>
          <cell r="K7" t="str">
            <v>是</v>
          </cell>
          <cell r="L7" t="str">
            <v>是</v>
          </cell>
          <cell r="M7" t="str">
            <v>是</v>
          </cell>
          <cell r="N7" t="str">
            <v>是</v>
          </cell>
        </row>
        <row r="8">
          <cell r="A8" t="str">
            <v>新能源配置规模</v>
          </cell>
        </row>
        <row r="8">
          <cell r="C8" t="str">
            <v>机组额定容量</v>
          </cell>
          <cell r="D8" t="str">
            <v>2×300MW</v>
          </cell>
          <cell r="E8" t="str">
            <v>2×50MW</v>
          </cell>
          <cell r="F8" t="str">
            <v>2×50MW</v>
          </cell>
          <cell r="G8" t="str">
            <v>2×50MW</v>
          </cell>
          <cell r="H8" t="str">
            <v>2×330MW</v>
          </cell>
          <cell r="I8" t="str">
            <v>3×350MW+2×330MW =1710MW</v>
          </cell>
          <cell r="J8" t="str">
            <v>2×350MW</v>
          </cell>
          <cell r="K8" t="str">
            <v>2×100MW</v>
          </cell>
          <cell r="L8" t="str">
            <v>100MW</v>
          </cell>
          <cell r="M8" t="str">
            <v>2×330MW</v>
          </cell>
          <cell r="N8" t="str">
            <v>2×300MW</v>
          </cell>
        </row>
        <row r="9">
          <cell r="C9" t="str">
            <v>机组改造后最小出力</v>
          </cell>
          <cell r="D9" t="str">
            <v>2×60MW</v>
          </cell>
          <cell r="E9" t="str">
            <v>2×15MW</v>
          </cell>
          <cell r="F9" t="str">
            <v>2×15MW</v>
          </cell>
          <cell r="G9" t="str">
            <v>2×15MW</v>
          </cell>
          <cell r="H9" t="str">
            <v>2×99MW</v>
          </cell>
          <cell r="I9" t="str">
            <v>4×128MW+150=662MW</v>
          </cell>
          <cell r="J9" t="str">
            <v>2×105MW(不涉及改造）</v>
          </cell>
          <cell r="K9" t="str">
            <v>2×15MW(不涉及改造）</v>
          </cell>
          <cell r="L9" t="str">
            <v>30MW(不涉及改造）</v>
          </cell>
          <cell r="M9" t="str">
            <v>2×99MW</v>
          </cell>
          <cell r="N9" t="str">
            <v>2×90MW</v>
          </cell>
        </row>
        <row r="10">
          <cell r="B10" t="str">
            <v>规模测算</v>
          </cell>
          <cell r="C10" t="str">
            <v>调节能力</v>
          </cell>
          <cell r="D10" t="str">
            <v>370MW</v>
          </cell>
          <cell r="E10" t="str">
            <v>70MW</v>
          </cell>
          <cell r="F10" t="str">
            <v>66MW</v>
          </cell>
          <cell r="G10" t="str">
            <v>70MW</v>
          </cell>
          <cell r="H10" t="str">
            <v>46万千瓦</v>
          </cell>
          <cell r="I10" t="str">
            <v>1048MW</v>
          </cell>
          <cell r="J10" t="str">
            <v>44万千瓦</v>
          </cell>
          <cell r="K10" t="str">
            <v>17万千瓦</v>
          </cell>
          <cell r="L10" t="str">
            <v>70MW</v>
          </cell>
          <cell r="M10" t="str">
            <v>443MW</v>
          </cell>
          <cell r="N10" t="str">
            <v>42 万千瓦</v>
          </cell>
        </row>
        <row r="11">
          <cell r="C11" t="str">
            <v>新能源配置规模</v>
          </cell>
          <cell r="D11" t="str">
            <v>光伏：360MW</v>
          </cell>
          <cell r="E11" t="str">
            <v>光伏：70MW</v>
          </cell>
          <cell r="F11" t="str">
            <v>光伏：45MW</v>
          </cell>
          <cell r="G11" t="str">
            <v>光伏：70MW</v>
          </cell>
          <cell r="H11" t="str">
            <v>光伏：45 万千瓦
风电：10万千瓦</v>
          </cell>
          <cell r="I11" t="str">
            <v>1200MW+1600MW</v>
          </cell>
          <cell r="J11" t="str">
            <v>光伏：300MW</v>
          </cell>
          <cell r="K11" t="str">
            <v>风电：17.5 万千瓦</v>
          </cell>
          <cell r="L11" t="str">
            <v>风电：100MW</v>
          </cell>
          <cell r="M11" t="str">
            <v>风电：420MW</v>
          </cell>
          <cell r="N11" t="str">
            <v>光伏：35 万千瓦</v>
          </cell>
        </row>
        <row r="12">
          <cell r="A12" t="str">
            <v>接入及消纳方案</v>
          </cell>
          <cell r="B12" t="str">
            <v>接入位置</v>
          </cell>
          <cell r="C12" t="str">
            <v>接入点</v>
          </cell>
          <cell r="D12" t="str">
            <v>呼铝电公司自备电厂220kV高压侧</v>
          </cell>
          <cell r="E12" t="str">
            <v>伊准110kV变电站</v>
          </cell>
          <cell r="F12" t="str">
            <v>220kV亿鼎变</v>
          </cell>
          <cell r="G12" t="str">
            <v>亿利化学公司220kV变电站110kV侧</v>
          </cell>
          <cell r="H12" t="str">
            <v>君正纳尔图220kV变电站220kV侧</v>
          </cell>
          <cell r="I12" t="str">
            <v>1200MW：接入新建的220kV 包铝汇集开关站
1600MW：接入220kV包铝汇集开关站</v>
          </cell>
          <cell r="J12" t="str">
            <v>自备电厂升压站220kV侧</v>
          </cell>
          <cell r="K12" t="str">
            <v>大唐煤化工220kV变电站220kV侧</v>
          </cell>
          <cell r="L12" t="str">
            <v>大唐煤制天然气公司220kV变电站</v>
          </cell>
          <cell r="M12" t="str">
            <v>锦联220kV变电站220kV侧</v>
          </cell>
          <cell r="N12" t="str">
            <v>夏营地220kV 升压站</v>
          </cell>
        </row>
        <row r="13">
          <cell r="C13" t="str">
            <v>接入距离</v>
          </cell>
          <cell r="D13" t="str">
            <v>33km</v>
          </cell>
          <cell r="E13" t="str">
            <v>15km</v>
          </cell>
          <cell r="F13" t="str">
            <v>6.5km</v>
          </cell>
          <cell r="G13" t="str">
            <v>21km</v>
          </cell>
          <cell r="H13" t="str">
            <v>5.5km</v>
          </cell>
          <cell r="I13" t="str">
            <v>108km</v>
          </cell>
          <cell r="J13" t="str">
            <v>6km</v>
          </cell>
          <cell r="K13" t="str">
            <v>23.1km</v>
          </cell>
          <cell r="L13" t="str">
            <v>2km</v>
          </cell>
          <cell r="M13" t="str">
            <v>39.4km</v>
          </cell>
          <cell r="N13" t="str">
            <v>6.2km</v>
          </cell>
        </row>
        <row r="14">
          <cell r="C14" t="str">
            <v>接入电压等级</v>
          </cell>
          <cell r="D14" t="str">
            <v>220kV</v>
          </cell>
          <cell r="E14" t="str">
            <v>110kV</v>
          </cell>
          <cell r="F14" t="str">
            <v>35kV</v>
          </cell>
          <cell r="G14" t="str">
            <v>110kV</v>
          </cell>
          <cell r="H14" t="str">
            <v>220kV</v>
          </cell>
          <cell r="I14" t="str">
            <v>220kV</v>
          </cell>
          <cell r="J14" t="str">
            <v>220kV</v>
          </cell>
          <cell r="K14" t="str">
            <v>220kV</v>
          </cell>
          <cell r="L14" t="str">
            <v>220kV</v>
          </cell>
          <cell r="M14" t="str">
            <v>220kV</v>
          </cell>
          <cell r="N14" t="str">
            <v>220kV</v>
          </cell>
        </row>
        <row r="15">
          <cell r="B15" t="str">
            <v>消纳分析</v>
          </cell>
          <cell r="C15" t="str">
            <v>可再生能源替代电量</v>
          </cell>
          <cell r="D15" t="str">
            <v>7亿kWh</v>
          </cell>
          <cell r="E15" t="str">
            <v>1.36亿kWh</v>
          </cell>
          <cell r="F15" t="str">
            <v>9000.2万kWh</v>
          </cell>
          <cell r="G15" t="str">
            <v>141930MWh</v>
          </cell>
          <cell r="H15" t="str">
            <v>12.5亿kWh</v>
          </cell>
          <cell r="I15" t="str">
            <v>风电：81.55亿千瓦时；光伏4.49亿千瓦时</v>
          </cell>
          <cell r="J15" t="str">
            <v>5.4亿kWh；9.8%</v>
          </cell>
          <cell r="K15" t="str">
            <v>4.99亿kWh；45.82%</v>
          </cell>
          <cell r="L15" t="str">
            <v>2.85亿kWh；35.8%</v>
          </cell>
          <cell r="M15" t="str">
            <v>11.22亿千瓦时</v>
          </cell>
          <cell r="N15" t="str">
            <v>5.33亿kWh</v>
          </cell>
        </row>
        <row r="16">
          <cell r="C16" t="str">
            <v>新能源利用小时数</v>
          </cell>
          <cell r="D16">
            <v>1933.4</v>
          </cell>
          <cell r="E16" t="str">
            <v>1602h</v>
          </cell>
          <cell r="F16" t="str">
            <v>1666.7h</v>
          </cell>
          <cell r="G16" t="str">
            <v>1690h</v>
          </cell>
          <cell r="H16" t="str">
            <v>风电：2738h  光伏：2314h</v>
          </cell>
          <cell r="I16" t="str">
            <v>风电：3137，光伏：2247</v>
          </cell>
          <cell r="J16">
            <v>1511.4</v>
          </cell>
          <cell r="K16">
            <v>3132</v>
          </cell>
          <cell r="L16">
            <v>2845</v>
          </cell>
          <cell r="M16">
            <v>3106</v>
          </cell>
          <cell r="N16">
            <v>1596</v>
          </cell>
        </row>
        <row r="17">
          <cell r="C17" t="str">
            <v>弃电率</v>
          </cell>
          <cell r="D17">
            <v>0</v>
          </cell>
          <cell r="E17">
            <v>0</v>
          </cell>
          <cell r="F17">
            <v>0</v>
          </cell>
          <cell r="G17">
            <v>0</v>
          </cell>
          <cell r="H17">
            <v>0.0925</v>
          </cell>
          <cell r="I17">
            <v>0.0031</v>
          </cell>
          <cell r="J17">
            <v>0.013</v>
          </cell>
          <cell r="K17">
            <v>0.0855</v>
          </cell>
          <cell r="L17">
            <v>0.0977</v>
          </cell>
          <cell r="M17">
            <v>0.0536</v>
          </cell>
          <cell r="N17">
            <v>0.0349</v>
          </cell>
        </row>
        <row r="18">
          <cell r="C18" t="str">
            <v>负荷类型</v>
          </cell>
          <cell r="D18" t="str">
            <v>电解铝</v>
          </cell>
          <cell r="E18" t="str">
            <v>化工</v>
          </cell>
          <cell r="F18" t="str">
            <v>化工</v>
          </cell>
          <cell r="G18" t="str">
            <v>化工</v>
          </cell>
          <cell r="H18" t="str">
            <v>化工</v>
          </cell>
          <cell r="I18" t="str">
            <v>电解铝</v>
          </cell>
          <cell r="J18" t="str">
            <v>电解铝</v>
          </cell>
          <cell r="K18" t="str">
            <v>煤化工</v>
          </cell>
          <cell r="L18" t="str">
            <v>冶金化工</v>
          </cell>
          <cell r="M18" t="str">
            <v>电解铝</v>
          </cell>
          <cell r="N18" t="str">
            <v>电解铝</v>
          </cell>
        </row>
        <row r="19">
          <cell r="A19" t="str">
            <v>调峰措施</v>
          </cell>
          <cell r="B19" t="str">
            <v>调峰配置</v>
          </cell>
          <cell r="C19" t="str">
            <v>自备电厂调峰配置</v>
          </cell>
          <cell r="D19" t="str">
            <v>改造后最小技术出力达到 20%</v>
          </cell>
          <cell r="E19" t="str">
            <v>调峰能力为70%</v>
          </cell>
          <cell r="F19" t="str">
            <v>调峰能力为70%</v>
          </cell>
          <cell r="G19" t="str">
            <v>调峰能力为70%</v>
          </cell>
          <cell r="H19" t="str">
            <v>可调峰能力为462MW</v>
          </cell>
          <cell r="I19" t="str">
            <v>达茂旗1200兆瓦项目配套建设15%/2h电化学储能180MW/360MWh</v>
          </cell>
          <cell r="J19" t="str">
            <v>调峰能力为70%</v>
          </cell>
          <cell r="K19" t="str">
            <v>最小出力为额定容量的15%，储能15.4%/4h</v>
          </cell>
          <cell r="L19" t="str">
            <v>机组最小技术出力可以达到30%，配置15MW/60MWh储能。</v>
          </cell>
          <cell r="M19" t="str">
            <v>调峰能力为70%,储能15%/2h</v>
          </cell>
          <cell r="N19" t="str">
            <v>调峰能力为70%，配套建储能15.4%/2h</v>
          </cell>
        </row>
        <row r="20">
          <cell r="A20" t="str">
            <v>前期工作</v>
          </cell>
          <cell r="B20" t="str">
            <v>限制性因素排查</v>
          </cell>
          <cell r="C20" t="str">
            <v>限制性因素排查情况</v>
          </cell>
          <cell r="D20" t="str">
            <v>大多支撑性文件未附坐标，各个排查文件要附坐标且坐标要一致；林草排查文件中描述，场区涉及林地和草原（不在各级自然保护区范围内），未明确林草地具体类型以及选用土地占用情况</v>
          </cell>
          <cell r="E20" t="str">
            <v>新能源场址缺少压覆矿排查文件。送出线路路径缺少各类土地限制因素排查文件。林草文件提及“场区涉及近期开展的“三区三线”拟划定耕地和永久基本农田共9.96公顷，占用Ⅲ级保护林地”，需明确占用的各类土地类型及面积</v>
          </cell>
          <cell r="F20" t="str">
            <v>涉及植被恢复项目32.5公顷、灌木林地24.0112公顷、其他林地7.9619公顷,沙地193.0062公顷,农村道路0.0207公顷。线路涉及未成林造林地、宜林地、飞播工程、退化林修复、基本草原、草原确权</v>
          </cell>
          <cell r="G20" t="str">
            <v>部分排查性文件未附坐标。架空线路占用永久基本农田和林地，未明确林地类型</v>
          </cell>
          <cell r="H20" t="str">
            <v>（1）排查文件提及“场区占用耕地400亩，占用灌木林地1170公顷、无立木林地14公顷、乔木林地1公顷(2019年林地变更成果数据)，占用乔木林地7.1395公顷、灌木林地0.4580公顷（第三次全国土地调查）”，需明确所使用的各类土地类型及面积。
（2）压覆矿排查文件提及场区与2宗在期有效矿业权范围重叠，需进一步核实确认在生命周期内可用。
（3）线路路径排查文件仅有压覆矿排查文件，未开展其它限制性因素的排查。</v>
          </cell>
          <cell r="I20" t="str">
            <v>（1）限制性因素排查文件的项目名称与申报项目名称不一致。
（2）提供的部分限制性因素排查文件不完整，未附坐标，另有部分文件出具时间为2021年9月份，需要按最新的数据进行排查。
（3）项目排查文件提及新能源场区和送出线路涉及生态红线、基本农田、压覆矿等多项敏感因素，需明确所使用的各类土地类型及面积。</v>
          </cell>
          <cell r="J20" t="str">
            <v>部分相关政府部门出具的土地限制性因素排查文件未附坐标且各排查文件坐标要一致</v>
          </cell>
          <cell r="K20" t="str">
            <v>排查文件中提及“在多伦县资源规划中拟设哈达山矿泉水勘察项目区域内，在项目规划选址时请避让”。核实拟规划矿泉水勘察占用面积及是否影响本项目规模。</v>
          </cell>
          <cell r="L20" t="str">
            <v>林草文件未明确占用的各类土地类型及面积。部分相关政府部门出具的土地限制性因素排查文件未附坐标且各排查文件坐标要一致。</v>
          </cell>
          <cell r="M20" t="str">
            <v>未提供各相关政府部门出具的土地限制性因素排查文件，且未附坐标。</v>
          </cell>
          <cell r="N20" t="str">
            <v>出具的各类新能源选址排查文件坐标不一致，部分排查文件排查不完整、描述不准确；林草文件未明确占用的各类土地类型及面积。</v>
          </cell>
        </row>
        <row r="21">
          <cell r="A21" t="str">
            <v>实施保障</v>
          </cell>
          <cell r="B21" t="str">
            <v>相关支持性文件</v>
          </cell>
          <cell r="C21" t="str">
            <v>承诺函</v>
          </cell>
          <cell r="D21" t="str">
            <v>申报通知附件承诺函</v>
          </cell>
          <cell r="E21" t="str">
            <v>申报通知附件承诺函；其它承诺函</v>
          </cell>
          <cell r="F21" t="str">
            <v>申报通知附件承诺函；配置规模的承诺函</v>
          </cell>
          <cell r="G21" t="str">
            <v>申报通知附件承诺函</v>
          </cell>
          <cell r="H21" t="str">
            <v>申报通知附件承诺函</v>
          </cell>
          <cell r="I21" t="str">
            <v>申报通知附件承诺函；自行承担风险承诺</v>
          </cell>
          <cell r="J21" t="str">
            <v>申报通知附件承诺函；调峰空间、投产时间及运行周期承诺。</v>
          </cell>
          <cell r="K21" t="str">
            <v>申报通知附件承诺函；自担弃电风险承诺函；调峰空间、投产时间及运行周期承诺。</v>
          </cell>
          <cell r="L21" t="str">
            <v>申报通知附件承诺函；补充承诺文件</v>
          </cell>
          <cell r="M21" t="str">
            <v>申报通知附件承诺函；自担弃电风险及一个法人经营承诺函</v>
          </cell>
          <cell r="N21" t="str">
            <v>申报通知附件承诺函</v>
          </cell>
        </row>
        <row r="22">
          <cell r="C22" t="str">
            <v>处置预案</v>
          </cell>
          <cell r="D22" t="str">
            <v>政策保障 、 组织保障、资金保障等保障措施</v>
          </cell>
          <cell r="E22" t="str">
            <v>解决方案及应对措施</v>
          </cell>
          <cell r="F22" t="str">
            <v>保障措施：机组运行期满后其调峰能力由亿利洁能股份有限公司热电分公司自行建设，暂定为采用化学储能系统</v>
          </cell>
          <cell r="G22" t="str">
            <v>处置预案：针对本燃煤自备电厂可再生能源替代项目负荷不足、调峰能力降低或停运时，确保不低于申报水平运行的具体措施；</v>
          </cell>
          <cell r="H22" t="str">
            <v>处置预案：针对本燃煤自备电厂可再生能源替代项目负荷不足、调峰能力降低或停运时，确保不低于申报水平运行的具体措施；</v>
          </cell>
          <cell r="I22" t="str">
            <v>本项目由于负荷侧和调峰技术原因导致大规模弃电可能性非常小，无需特殊考虑</v>
          </cell>
          <cell r="J22" t="str">
            <v>风险防控及解决措施：调峰能力下降、供电能力不足、负荷需求下降</v>
          </cell>
          <cell r="K22" t="str">
            <v>附件提供风险处置预案：调峰能力缺失处置方案、用电负荷缺失处置方案</v>
          </cell>
          <cell r="L22" t="str">
            <v>组织保障措施、工期保障措施、负荷消纳及调峰能力保障措施等</v>
          </cell>
          <cell r="M22" t="str">
            <v>自备电厂调峰能力缺失处置方案、用电负荷缺失处置方案</v>
          </cell>
          <cell r="N22" t="str">
            <v>风险处置预案：自备电厂调峰能力缺失处置方案；用电负荷缺失处置方案</v>
          </cell>
        </row>
      </sheetData>
      <sheetData sheetId="3"/>
      <sheetData sheetId="4">
        <row r="2">
          <cell r="E2" t="str">
            <v>项目名称</v>
          </cell>
          <cell r="F2" t="str">
            <v>自备电厂装机（万千瓦）</v>
          </cell>
        </row>
        <row r="2">
          <cell r="K2" t="str">
            <v>新能源装机（万千瓦）</v>
          </cell>
        </row>
        <row r="2">
          <cell r="N2" t="str">
            <v>储能</v>
          </cell>
        </row>
        <row r="3">
          <cell r="G3" t="str">
            <v>替代比例</v>
          </cell>
          <cell r="H3" t="str">
            <v>调节能力</v>
          </cell>
        </row>
        <row r="3">
          <cell r="K3" t="str">
            <v>合计</v>
          </cell>
          <cell r="L3" t="str">
            <v>其中：风电</v>
          </cell>
          <cell r="M3" t="str">
            <v>其中：光伏</v>
          </cell>
        </row>
        <row r="5">
          <cell r="E5" t="str">
            <v>内蒙古大唐国际呼和浩特铝电有限责任公司燃煤自备电厂可再生能源替代项目</v>
          </cell>
          <cell r="F5">
            <v>60</v>
          </cell>
          <cell r="G5">
            <v>0.181818181818182</v>
          </cell>
          <cell r="H5">
            <v>0.2</v>
          </cell>
          <cell r="I5" t="str">
            <v>改</v>
          </cell>
          <cell r="J5" t="str">
            <v>2×30</v>
          </cell>
          <cell r="K5">
            <v>36</v>
          </cell>
          <cell r="L5" t="str">
            <v>-</v>
          </cell>
          <cell r="M5">
            <v>36</v>
          </cell>
          <cell r="N5" t="str">
            <v>-</v>
          </cell>
        </row>
        <row r="6">
          <cell r="E6" t="str">
            <v>准格尔旗国资燃气热力有限责任公司准伊燃煤自备电厂可再生能源替代项目</v>
          </cell>
          <cell r="F6">
            <v>10</v>
          </cell>
          <cell r="G6">
            <v>0.209230769230769</v>
          </cell>
          <cell r="H6">
            <v>0.3</v>
          </cell>
        </row>
        <row r="6">
          <cell r="J6" t="str">
            <v>2×5</v>
          </cell>
          <cell r="K6">
            <v>7</v>
          </cell>
          <cell r="L6" t="str">
            <v>-</v>
          </cell>
          <cell r="M6">
            <v>7</v>
          </cell>
          <cell r="N6" t="str">
            <v>-</v>
          </cell>
        </row>
        <row r="7">
          <cell r="E7" t="str">
            <v>亿利洁能股份有限公司热电分公司燃煤自备电厂可再生能源替代工程</v>
          </cell>
          <cell r="F7">
            <v>10</v>
          </cell>
          <cell r="G7">
            <v>0.136</v>
          </cell>
          <cell r="H7">
            <v>0.3</v>
          </cell>
        </row>
        <row r="7">
          <cell r="J7" t="str">
            <v>2×5</v>
          </cell>
          <cell r="K7">
            <v>4.5</v>
          </cell>
          <cell r="L7" t="str">
            <v>-</v>
          </cell>
          <cell r="M7">
            <v>4.5</v>
          </cell>
          <cell r="N7" t="str">
            <v>-</v>
          </cell>
        </row>
        <row r="8">
          <cell r="E8" t="str">
            <v>内蒙古亿利化学工业有限公司燃煤自备电厂可再生能源替代工程</v>
          </cell>
          <cell r="F8">
            <v>10</v>
          </cell>
          <cell r="G8">
            <v>0.179658227848101</v>
          </cell>
          <cell r="H8">
            <v>0.3</v>
          </cell>
        </row>
        <row r="8">
          <cell r="J8" t="str">
            <v>2×5</v>
          </cell>
          <cell r="K8">
            <v>7</v>
          </cell>
          <cell r="L8" t="str">
            <v>-</v>
          </cell>
          <cell r="M8">
            <v>7</v>
          </cell>
          <cell r="N8" t="str">
            <v>1MW/1MWh</v>
          </cell>
        </row>
        <row r="9">
          <cell r="E9" t="str">
            <v>鄂尔多斯市君正能源化工有限公司燃煤自备电厂可再生能源替代项目</v>
          </cell>
          <cell r="F9">
            <v>66</v>
          </cell>
          <cell r="G9">
            <v>0.22</v>
          </cell>
          <cell r="H9">
            <v>0.3</v>
          </cell>
        </row>
        <row r="9">
          <cell r="J9" t="str">
            <v>2×33</v>
          </cell>
          <cell r="K9">
            <v>55</v>
          </cell>
          <cell r="L9">
            <v>10</v>
          </cell>
          <cell r="M9">
            <v>45</v>
          </cell>
          <cell r="N9" t="str">
            <v>-</v>
          </cell>
        </row>
        <row r="10">
          <cell r="E10" t="str">
            <v>包头铝业燃煤自备电厂可再生能源替代达茂旗1200兆瓦项目+消纳包头市综合应用示范区1600兆瓦新能源项目</v>
          </cell>
          <cell r="F10">
            <v>171</v>
          </cell>
          <cell r="G10">
            <v>0.58</v>
          </cell>
          <cell r="H10">
            <v>0.387134502923977</v>
          </cell>
        </row>
        <row r="10">
          <cell r="J10" t="str">
            <v>2×33+3×35</v>
          </cell>
          <cell r="K10">
            <v>280</v>
          </cell>
          <cell r="L10">
            <v>260</v>
          </cell>
          <cell r="M10">
            <v>20</v>
          </cell>
          <cell r="N10" t="str">
            <v>180MW/360MWh</v>
          </cell>
        </row>
        <row r="11">
          <cell r="E11" t="str">
            <v>国家电投内蒙古自备电厂可再生能源替代工程300MW光伏项目</v>
          </cell>
          <cell r="F11">
            <v>70</v>
          </cell>
          <cell r="G11">
            <v>0.102857142857143</v>
          </cell>
          <cell r="H11">
            <v>0.3</v>
          </cell>
        </row>
        <row r="11">
          <cell r="J11" t="str">
            <v>2×35</v>
          </cell>
          <cell r="K11">
            <v>30</v>
          </cell>
          <cell r="L11" t="str">
            <v>-</v>
          </cell>
          <cell r="M11">
            <v>30</v>
          </cell>
          <cell r="N11" t="str">
            <v>-</v>
          </cell>
        </row>
        <row r="12">
          <cell r="E12" t="str">
            <v>大唐多伦煤化工燃煤自备电厂可再生能源替代工程项目</v>
          </cell>
          <cell r="F12">
            <v>20</v>
          </cell>
          <cell r="G12">
            <v>0.458</v>
          </cell>
          <cell r="H12">
            <v>0.15</v>
          </cell>
        </row>
        <row r="12">
          <cell r="J12" t="str">
            <v>2×10</v>
          </cell>
          <cell r="K12">
            <v>17.5</v>
          </cell>
          <cell r="L12">
            <v>17.5</v>
          </cell>
          <cell r="M12" t="str">
            <v>-</v>
          </cell>
          <cell r="N12" t="str">
            <v>27MW/108MWh</v>
          </cell>
        </row>
        <row r="13">
          <cell r="F13">
            <v>417</v>
          </cell>
        </row>
        <row r="13">
          <cell r="K13">
            <v>437</v>
          </cell>
          <cell r="L13">
            <v>287.5</v>
          </cell>
          <cell r="M13">
            <v>149.5</v>
          </cell>
        </row>
        <row r="15">
          <cell r="E15" t="str">
            <v>大唐赤峰市克旗燃煤自备电厂一期100MW可再生能源替代项目</v>
          </cell>
          <cell r="F15">
            <v>10</v>
          </cell>
          <cell r="G15">
            <v>0.358</v>
          </cell>
          <cell r="H15">
            <v>0.3</v>
          </cell>
        </row>
        <row r="15">
          <cell r="J15" t="str">
            <v>1×10</v>
          </cell>
          <cell r="K15">
            <v>10</v>
          </cell>
          <cell r="L15">
            <v>10</v>
          </cell>
          <cell r="M15" t="str">
            <v>-</v>
          </cell>
          <cell r="N15" t="str">
            <v>15MW/60MWh</v>
          </cell>
        </row>
        <row r="16">
          <cell r="E16" t="str">
            <v>内蒙古锦联铝材有限公司燃煤自备电厂可再生能源替代工程</v>
          </cell>
          <cell r="F16">
            <v>66</v>
          </cell>
          <cell r="G16">
            <v>0.2685</v>
          </cell>
          <cell r="H16">
            <v>0.3</v>
          </cell>
          <cell r="I16" t="str">
            <v>改</v>
          </cell>
          <cell r="J16" t="str">
            <v>2×33</v>
          </cell>
          <cell r="K16">
            <v>42</v>
          </cell>
          <cell r="L16">
            <v>42</v>
          </cell>
          <cell r="M16" t="str">
            <v>-</v>
          </cell>
          <cell r="N16" t="str">
            <v>63MW/126MWh</v>
          </cell>
        </row>
        <row r="17">
          <cell r="E17" t="str">
            <v>霍煤鸿骏铝电有限责任公司电力分公司燃煤自备电厂可再生能源替代工程</v>
          </cell>
          <cell r="F17">
            <v>60</v>
          </cell>
          <cell r="G17">
            <v>0.1411</v>
          </cell>
          <cell r="H17">
            <v>0.3</v>
          </cell>
        </row>
        <row r="17">
          <cell r="J17" t="str">
            <v>2×30</v>
          </cell>
          <cell r="K17">
            <v>35</v>
          </cell>
          <cell r="L17" t="str">
            <v>-</v>
          </cell>
          <cell r="M17">
            <v>35</v>
          </cell>
          <cell r="N17" t="str">
            <v>54MW/108MWh</v>
          </cell>
        </row>
        <row r="18">
          <cell r="F18">
            <v>136</v>
          </cell>
        </row>
        <row r="18">
          <cell r="K18">
            <v>87</v>
          </cell>
          <cell r="L18">
            <v>52</v>
          </cell>
          <cell r="M18">
            <v>35</v>
          </cell>
        </row>
        <row r="19">
          <cell r="F19">
            <v>553</v>
          </cell>
        </row>
        <row r="19">
          <cell r="K19">
            <v>524</v>
          </cell>
          <cell r="L19">
            <v>339.5</v>
          </cell>
          <cell r="M19">
            <v>184.5</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true"/>
  </sheetPr>
  <dimension ref="A1:S16"/>
  <sheetViews>
    <sheetView view="pageBreakPreview" zoomScale="70" zoomScaleNormal="85" zoomScaleSheetLayoutView="70" workbookViewId="0">
      <selection activeCell="B5" sqref="B5:S10"/>
    </sheetView>
  </sheetViews>
  <sheetFormatPr defaultColWidth="9" defaultRowHeight="13.5"/>
  <cols>
    <col min="2" max="2" width="28.6333333333333" style="19" customWidth="true"/>
    <col min="4" max="4" width="14.8166666666667" customWidth="true"/>
    <col min="6" max="6" width="8.81666666666667" customWidth="true"/>
    <col min="7" max="16" width="9" customWidth="true"/>
    <col min="17" max="17" width="10.6333333333333" customWidth="true"/>
    <col min="18" max="18" width="11.8166666666667" customWidth="true"/>
    <col min="19" max="19" width="9.45" customWidth="true"/>
  </cols>
  <sheetData>
    <row r="1" s="18" customFormat="true" ht="40" customHeight="true" spans="1:19">
      <c r="A1" s="20" t="s">
        <v>0</v>
      </c>
      <c r="B1" s="20"/>
      <c r="C1" s="20"/>
      <c r="D1" s="20"/>
      <c r="E1" s="20"/>
      <c r="F1" s="20"/>
      <c r="G1" s="20"/>
      <c r="H1" s="20"/>
      <c r="I1" s="20"/>
      <c r="J1" s="20"/>
      <c r="K1" s="20"/>
      <c r="L1" s="20"/>
      <c r="M1" s="20"/>
      <c r="N1" s="20"/>
      <c r="O1" s="20"/>
      <c r="P1" s="20"/>
      <c r="Q1" s="20"/>
      <c r="R1" s="20"/>
      <c r="S1" s="20"/>
    </row>
    <row r="2" customHeight="true" spans="1:19">
      <c r="A2" s="21" t="s">
        <v>1</v>
      </c>
      <c r="B2" s="21" t="s">
        <v>2</v>
      </c>
      <c r="C2" s="22" t="s">
        <v>3</v>
      </c>
      <c r="D2" s="23" t="s">
        <v>4</v>
      </c>
      <c r="E2" s="22" t="s">
        <v>5</v>
      </c>
      <c r="F2" s="22"/>
      <c r="G2" s="22"/>
      <c r="H2" s="22"/>
      <c r="I2" s="28" t="s">
        <v>6</v>
      </c>
      <c r="J2" s="29"/>
      <c r="K2" s="29"/>
      <c r="L2" s="30"/>
      <c r="M2" s="21" t="s">
        <v>7</v>
      </c>
      <c r="N2" s="21"/>
      <c r="O2" s="21"/>
      <c r="P2" s="21"/>
      <c r="Q2" s="21"/>
      <c r="R2" s="22" t="s">
        <v>8</v>
      </c>
      <c r="S2" s="22" t="s">
        <v>9</v>
      </c>
    </row>
    <row r="3" ht="54" spans="1:19">
      <c r="A3" s="21"/>
      <c r="B3" s="21"/>
      <c r="C3" s="22"/>
      <c r="D3" s="24"/>
      <c r="E3" s="22" t="s">
        <v>10</v>
      </c>
      <c r="F3" s="22" t="s">
        <v>11</v>
      </c>
      <c r="G3" s="22" t="s">
        <v>12</v>
      </c>
      <c r="H3" s="22" t="s">
        <v>13</v>
      </c>
      <c r="I3" s="22" t="s">
        <v>14</v>
      </c>
      <c r="J3" s="22" t="s">
        <v>15</v>
      </c>
      <c r="K3" s="22" t="s">
        <v>16</v>
      </c>
      <c r="L3" s="22" t="s">
        <v>17</v>
      </c>
      <c r="M3" s="21" t="s">
        <v>18</v>
      </c>
      <c r="N3" s="21" t="s">
        <v>19</v>
      </c>
      <c r="O3" s="21" t="s">
        <v>20</v>
      </c>
      <c r="P3" s="22" t="s">
        <v>21</v>
      </c>
      <c r="Q3" s="22" t="s">
        <v>22</v>
      </c>
      <c r="R3" s="22"/>
      <c r="S3" s="22"/>
    </row>
    <row r="4" s="18" customFormat="true" ht="40" customHeight="true" spans="1:19">
      <c r="A4" s="25" t="s">
        <v>23</v>
      </c>
      <c r="B4" s="26"/>
      <c r="C4" s="26"/>
      <c r="D4" s="26"/>
      <c r="E4" s="26"/>
      <c r="F4" s="26"/>
      <c r="G4" s="26"/>
      <c r="H4" s="26"/>
      <c r="I4" s="26"/>
      <c r="J4" s="26"/>
      <c r="K4" s="26"/>
      <c r="L4" s="31"/>
      <c r="M4" s="33">
        <f>SUM(M5:M13)</f>
        <v>512.5</v>
      </c>
      <c r="N4" s="33">
        <f>SUM(N5:N13)</f>
        <v>339.5</v>
      </c>
      <c r="O4" s="33">
        <f>SUM(O5:O13)</f>
        <v>173</v>
      </c>
      <c r="P4" s="33"/>
      <c r="Q4" s="33"/>
      <c r="R4" s="33"/>
      <c r="S4" s="33"/>
    </row>
    <row r="5" ht="40.5" spans="1:19">
      <c r="A5" s="27">
        <v>1</v>
      </c>
      <c r="B5" s="27" t="s">
        <v>24</v>
      </c>
      <c r="C5" s="27" t="str">
        <f>HLOOKUP(B5,[1]清标信息汇总表!$2:$22,3,FALSE)</f>
        <v>呼和浩特市托克托县</v>
      </c>
      <c r="D5" s="27" t="s">
        <v>25</v>
      </c>
      <c r="E5" s="27" t="str">
        <f>HLOOKUP(B5,[1]清标信息汇总表!$2:$22,6,FALSE)</f>
        <v>是</v>
      </c>
      <c r="F5" s="27" t="str">
        <f>HLOOKUP(B5,[1]清标信息汇总表!$2:$22,4,FALSE)</f>
        <v>是</v>
      </c>
      <c r="G5" s="27" t="s">
        <v>26</v>
      </c>
      <c r="H5" s="27" t="str">
        <f>LEFT(HLOOKUP(B5,[1]清标信息汇总表!$2:$22,12,FALSE),LEN(HLOOKUP(B5,[1]清标信息汇总表!$2:$22,12,FALSE))-2)</f>
        <v>33</v>
      </c>
      <c r="I5" s="27" t="str">
        <f>LEFT(HLOOKUP(B5,[1]清标信息汇总表!$2:$22,7,FALSE),LEN(HLOOKUP(B5,[1]清标信息汇总表!$2:$22,7,FALSE))-3)</f>
        <v>2×30</v>
      </c>
      <c r="J5" s="32">
        <f>VLOOKUP(B5,'[1]汇总2 (补充替代+调节)'!E:N,4,FALSE)</f>
        <v>0.2</v>
      </c>
      <c r="K5" s="27" t="str">
        <f>LEFT(HLOOKUP(B5,[1]清标信息汇总表!$2:$22,9,FALSE),LEN(HLOOKUP(B5,[1]清标信息汇总表!$2:$22,9,FALSE))-3)</f>
        <v>37</v>
      </c>
      <c r="L5" s="27" t="str">
        <f>HLOOKUP(B5,[1]清标信息汇总表!$2:$22,17,FALSE)</f>
        <v>电解铝</v>
      </c>
      <c r="M5" s="27">
        <f>VLOOKUP(B5,'[1]汇总2 (补充替代+调节)'!E:N,7,FALSE)</f>
        <v>36</v>
      </c>
      <c r="N5" s="27" t="str">
        <f>VLOOKUP(B5,'[1]汇总2 (补充替代+调节)'!E:N,8,FALSE)</f>
        <v>-</v>
      </c>
      <c r="O5" s="27">
        <f>VLOOKUP(B5,'[1]汇总2 (补充替代+调节)'!E:N,9,FALSE)</f>
        <v>36</v>
      </c>
      <c r="P5" s="32">
        <f>1-HLOOKUP(B5,[1]清标信息汇总表!$2:$22,16,FALSE)</f>
        <v>1</v>
      </c>
      <c r="Q5" s="32">
        <f>VLOOKUP(B5,'[1]汇总2 (补充替代+调节)'!E:N,3,FALSE)</f>
        <v>0.181818181818182</v>
      </c>
      <c r="R5" s="27" t="str">
        <f>VLOOKUP(B5,'[1]汇总2 (补充替代+调节)'!E:N,10,FALSE)</f>
        <v>-</v>
      </c>
      <c r="S5" s="34" t="s">
        <v>27</v>
      </c>
    </row>
    <row r="6" ht="40.5" spans="1:19">
      <c r="A6" s="27">
        <v>3</v>
      </c>
      <c r="B6" s="27" t="s">
        <v>28</v>
      </c>
      <c r="C6" s="27" t="str">
        <f>HLOOKUP(B6,[1]清标信息汇总表!$2:$22,3,FALSE)</f>
        <v>鄂尔多斯市达拉特旗</v>
      </c>
      <c r="D6" s="27" t="s">
        <v>29</v>
      </c>
      <c r="E6" s="27" t="str">
        <f>HLOOKUP(B6,[1]清标信息汇总表!$2:$22,6,FALSE)</f>
        <v>是</v>
      </c>
      <c r="F6" s="27" t="str">
        <f>HLOOKUP(B6,[1]清标信息汇总表!$2:$22,4,FALSE)</f>
        <v>是</v>
      </c>
      <c r="G6" s="27" t="s">
        <v>26</v>
      </c>
      <c r="H6" s="27" t="str">
        <f>LEFT(HLOOKUP(B6,[1]清标信息汇总表!$2:$22,12,FALSE),LEN(HLOOKUP(B6,[1]清标信息汇总表!$2:$22,12,FALSE))-2)</f>
        <v>21</v>
      </c>
      <c r="I6" s="27" t="str">
        <f>LEFT(HLOOKUP(B6,[1]清标信息汇总表!$2:$22,7,FALSE),LEN(HLOOKUP(B6,[1]清标信息汇总表!$2:$22,7,FALSE))-3)</f>
        <v>2×5</v>
      </c>
      <c r="J6" s="32">
        <f>VLOOKUP(B6,'[1]汇总2 (补充替代+调节)'!E:N,4,FALSE)</f>
        <v>0.3</v>
      </c>
      <c r="K6" s="27" t="str">
        <f>LEFT(HLOOKUP(B6,[1]清标信息汇总表!$2:$22,9,FALSE),LEN(HLOOKUP(B6,[1]清标信息汇总表!$2:$22,9,FALSE))-3)</f>
        <v>7</v>
      </c>
      <c r="L6" s="27" t="str">
        <f>HLOOKUP(B6,[1]清标信息汇总表!$2:$22,17,FALSE)</f>
        <v>化工</v>
      </c>
      <c r="M6" s="27">
        <f>VLOOKUP(B6,'[1]汇总2 (补充替代+调节)'!E:N,7,FALSE)</f>
        <v>7</v>
      </c>
      <c r="N6" s="27" t="str">
        <f>VLOOKUP(B6,'[1]汇总2 (补充替代+调节)'!E:N,8,FALSE)</f>
        <v>-</v>
      </c>
      <c r="O6" s="27">
        <f>VLOOKUP(B6,'[1]汇总2 (补充替代+调节)'!E:N,9,FALSE)</f>
        <v>7</v>
      </c>
      <c r="P6" s="32">
        <f>1-HLOOKUP(B6,[1]清标信息汇总表!$2:$22,16,FALSE)</f>
        <v>1</v>
      </c>
      <c r="Q6" s="32">
        <f>VLOOKUP(B6,'[1]汇总2 (补充替代+调节)'!E:N,3,FALSE)</f>
        <v>0.179658227848101</v>
      </c>
      <c r="R6" s="27" t="str">
        <f>VLOOKUP(B6,'[1]汇总2 (补充替代+调节)'!E:N,10,FALSE)</f>
        <v>1MW/1MWh</v>
      </c>
      <c r="S6" s="34" t="s">
        <v>27</v>
      </c>
    </row>
    <row r="7" ht="40.5" spans="1:19">
      <c r="A7" s="27">
        <v>4</v>
      </c>
      <c r="B7" s="27" t="s">
        <v>30</v>
      </c>
      <c r="C7" s="27" t="str">
        <f>HLOOKUP(B7,[1]清标信息汇总表!$2:$22,3,FALSE)</f>
        <v>鄂尔多斯市鄂托克旗</v>
      </c>
      <c r="D7" s="27" t="s">
        <v>31</v>
      </c>
      <c r="E7" s="27" t="str">
        <f>HLOOKUP(B7,[1]清标信息汇总表!$2:$22,6,FALSE)</f>
        <v>是</v>
      </c>
      <c r="F7" s="27" t="str">
        <f>HLOOKUP(B7,[1]清标信息汇总表!$2:$22,4,FALSE)</f>
        <v>是</v>
      </c>
      <c r="G7" s="27" t="s">
        <v>26</v>
      </c>
      <c r="H7" s="27" t="str">
        <f>LEFT(HLOOKUP(B7,[1]清标信息汇总表!$2:$22,12,FALSE),LEN(HLOOKUP(B7,[1]清标信息汇总表!$2:$22,12,FALSE))-2)</f>
        <v>5.5</v>
      </c>
      <c r="I7" s="27" t="str">
        <f>LEFT(HLOOKUP(B7,[1]清标信息汇总表!$2:$22,7,FALSE),LEN(HLOOKUP(B7,[1]清标信息汇总表!$2:$22,7,FALSE))-3)</f>
        <v>2×33</v>
      </c>
      <c r="J7" s="32">
        <f>VLOOKUP(B7,'[1]汇总2 (补充替代+调节)'!E:N,4,FALSE)</f>
        <v>0.3</v>
      </c>
      <c r="K7" s="27" t="str">
        <f>LEFT(HLOOKUP(B7,[1]清标信息汇总表!$2:$22,9,FALSE),LEN(HLOOKUP(B7,[1]清标信息汇总表!$2:$22,9,FALSE))-3)</f>
        <v>46</v>
      </c>
      <c r="L7" s="27" t="str">
        <f>HLOOKUP(B7,[1]清标信息汇总表!$2:$22,17,FALSE)</f>
        <v>化工</v>
      </c>
      <c r="M7" s="27">
        <f>VLOOKUP(B7,'[1]汇总2 (补充替代+调节)'!E:N,7,FALSE)</f>
        <v>55</v>
      </c>
      <c r="N7" s="27">
        <f>VLOOKUP(B7,'[1]汇总2 (补充替代+调节)'!E:N,8,FALSE)</f>
        <v>10</v>
      </c>
      <c r="O7" s="27">
        <f>VLOOKUP(B7,'[1]汇总2 (补充替代+调节)'!E:N,9,FALSE)</f>
        <v>45</v>
      </c>
      <c r="P7" s="32">
        <f>1-HLOOKUP(B7,[1]清标信息汇总表!$2:$22,16,FALSE)</f>
        <v>0.9075</v>
      </c>
      <c r="Q7" s="32">
        <f>VLOOKUP(B7,'[1]汇总2 (补充替代+调节)'!E:N,3,FALSE)</f>
        <v>0.22</v>
      </c>
      <c r="R7" s="27" t="str">
        <f>VLOOKUP(B7,'[1]汇总2 (补充替代+调节)'!E:N,10,FALSE)</f>
        <v>-</v>
      </c>
      <c r="S7" s="34" t="s">
        <v>27</v>
      </c>
    </row>
    <row r="8" ht="40.5" spans="1:19">
      <c r="A8" s="27">
        <v>5</v>
      </c>
      <c r="B8" s="27" t="s">
        <v>32</v>
      </c>
      <c r="C8" s="27" t="str">
        <f>HLOOKUP(B8,[1]清标信息汇总表!$2:$22,3,FALSE)</f>
        <v>锡林郭勒盟西乌旗</v>
      </c>
      <c r="D8" s="27" t="s">
        <v>33</v>
      </c>
      <c r="E8" s="27" t="str">
        <f>HLOOKUP(B8,[1]清标信息汇总表!$2:$22,6,FALSE)</f>
        <v>是</v>
      </c>
      <c r="F8" s="27" t="str">
        <f>HLOOKUP(B8,[1]清标信息汇总表!$2:$22,4,FALSE)</f>
        <v>是</v>
      </c>
      <c r="G8" s="27" t="s">
        <v>26</v>
      </c>
      <c r="H8" s="27" t="str">
        <f>LEFT(HLOOKUP(B8,[1]清标信息汇总表!$2:$22,12,FALSE),LEN(HLOOKUP(B8,[1]清标信息汇总表!$2:$22,12,FALSE))-2)</f>
        <v>6</v>
      </c>
      <c r="I8" s="27" t="str">
        <f>LEFT(HLOOKUP(B8,[1]清标信息汇总表!$2:$22,7,FALSE),LEN(HLOOKUP(B8,[1]清标信息汇总表!$2:$22,7,FALSE))-3)</f>
        <v>2×35</v>
      </c>
      <c r="J8" s="32">
        <f>VLOOKUP(B8,'[1]汇总2 (补充替代+调节)'!E:N,4,FALSE)</f>
        <v>0.3</v>
      </c>
      <c r="K8" s="27" t="str">
        <f>LEFT(HLOOKUP(B8,[1]清标信息汇总表!$2:$22,9,FALSE),LEN(HLOOKUP(B8,[1]清标信息汇总表!$2:$22,9,FALSE))-3)</f>
        <v>44</v>
      </c>
      <c r="L8" s="27" t="str">
        <f>HLOOKUP(B8,[1]清标信息汇总表!$2:$22,17,FALSE)</f>
        <v>电解铝</v>
      </c>
      <c r="M8" s="27">
        <f>VLOOKUP(B8,'[1]汇总2 (补充替代+调节)'!E:N,7,FALSE)</f>
        <v>30</v>
      </c>
      <c r="N8" s="27" t="str">
        <f>VLOOKUP(B8,'[1]汇总2 (补充替代+调节)'!E:N,8,FALSE)</f>
        <v>-</v>
      </c>
      <c r="O8" s="27">
        <f>VLOOKUP(B8,'[1]汇总2 (补充替代+调节)'!E:N,9,FALSE)</f>
        <v>30</v>
      </c>
      <c r="P8" s="32">
        <f>1-HLOOKUP(B8,[1]清标信息汇总表!$2:$22,16,FALSE)</f>
        <v>0.987</v>
      </c>
      <c r="Q8" s="32">
        <f>VLOOKUP(B8,'[1]汇总2 (补充替代+调节)'!E:N,3,FALSE)</f>
        <v>0.102857142857143</v>
      </c>
      <c r="R8" s="27" t="str">
        <f>VLOOKUP(B8,'[1]汇总2 (补充替代+调节)'!E:N,10,FALSE)</f>
        <v>-</v>
      </c>
      <c r="S8" s="34" t="s">
        <v>27</v>
      </c>
    </row>
    <row r="9" ht="40.5" spans="1:19">
      <c r="A9" s="27">
        <v>6</v>
      </c>
      <c r="B9" s="27" t="s">
        <v>34</v>
      </c>
      <c r="C9" s="27" t="str">
        <f>HLOOKUP(B9,[1]清标信息汇总表!$2:$22,3,FALSE)</f>
        <v>锡林郭勒盟多伦县</v>
      </c>
      <c r="D9" s="27" t="s">
        <v>35</v>
      </c>
      <c r="E9" s="27" t="str">
        <f>HLOOKUP(B9,[1]清标信息汇总表!$2:$22,6,FALSE)</f>
        <v>是</v>
      </c>
      <c r="F9" s="27" t="str">
        <f>HLOOKUP(B9,[1]清标信息汇总表!$2:$22,4,FALSE)</f>
        <v>是</v>
      </c>
      <c r="G9" s="27" t="s">
        <v>26</v>
      </c>
      <c r="H9" s="27" t="str">
        <f>LEFT(HLOOKUP(B9,[1]清标信息汇总表!$2:$22,12,FALSE),LEN(HLOOKUP(B9,[1]清标信息汇总表!$2:$22,12,FALSE))-2)</f>
        <v>23.1</v>
      </c>
      <c r="I9" s="27" t="str">
        <f>LEFT(HLOOKUP(B9,[1]清标信息汇总表!$2:$22,7,FALSE),LEN(HLOOKUP(B9,[1]清标信息汇总表!$2:$22,7,FALSE))-3)</f>
        <v>2×10</v>
      </c>
      <c r="J9" s="32">
        <f>VLOOKUP(B9,'[1]汇总2 (补充替代+调节)'!E:N,4,FALSE)</f>
        <v>0.15</v>
      </c>
      <c r="K9" s="27" t="str">
        <f>LEFT(HLOOKUP(B9,[1]清标信息汇总表!$2:$22,9,FALSE),LEN(HLOOKUP(B9,[1]清标信息汇总表!$2:$22,9,FALSE))-3)</f>
        <v>17</v>
      </c>
      <c r="L9" s="27" t="str">
        <f>HLOOKUP(B9,[1]清标信息汇总表!$2:$22,17,FALSE)</f>
        <v>煤化工</v>
      </c>
      <c r="M9" s="27">
        <f>VLOOKUP(B9,'[1]汇总2 (补充替代+调节)'!E:N,7,FALSE)</f>
        <v>17.5</v>
      </c>
      <c r="N9" s="27">
        <f>VLOOKUP(B9,'[1]汇总2 (补充替代+调节)'!E:N,8,FALSE)</f>
        <v>17.5</v>
      </c>
      <c r="O9" s="27" t="str">
        <f>VLOOKUP(B9,'[1]汇总2 (补充替代+调节)'!E:N,9,FALSE)</f>
        <v>-</v>
      </c>
      <c r="P9" s="32">
        <f>1-HLOOKUP(B9,[1]清标信息汇总表!$2:$22,16,FALSE)</f>
        <v>0.9145</v>
      </c>
      <c r="Q9" s="32">
        <f>VLOOKUP(B9,'[1]汇总2 (补充替代+调节)'!E:N,3,FALSE)</f>
        <v>0.458</v>
      </c>
      <c r="R9" s="27" t="str">
        <f>VLOOKUP(B9,'[1]汇总2 (补充替代+调节)'!E:N,10,FALSE)</f>
        <v>27MW/108MWh</v>
      </c>
      <c r="S9" s="34" t="s">
        <v>27</v>
      </c>
    </row>
    <row r="10" ht="27" spans="1:19">
      <c r="A10" s="27">
        <v>8</v>
      </c>
      <c r="B10" s="27" t="s">
        <v>36</v>
      </c>
      <c r="C10" s="27" t="str">
        <f>HLOOKUP(B10,[1]清标信息汇总表!$2:$22,3,FALSE)</f>
        <v>通辽市扎鲁特旗</v>
      </c>
      <c r="D10" s="27" t="s">
        <v>37</v>
      </c>
      <c r="E10" s="27" t="str">
        <f>HLOOKUP(B10,[1]清标信息汇总表!$2:$22,6,FALSE)</f>
        <v>是</v>
      </c>
      <c r="F10" s="27" t="str">
        <f>HLOOKUP(B10,[1]清标信息汇总表!$2:$22,4,FALSE)</f>
        <v>是</v>
      </c>
      <c r="G10" s="27" t="s">
        <v>26</v>
      </c>
      <c r="H10" s="27" t="str">
        <f>LEFT(HLOOKUP(B10,[1]清标信息汇总表!$2:$22,12,FALSE),LEN(HLOOKUP(B10,[1]清标信息汇总表!$2:$22,12,FALSE))-2)</f>
        <v>39.4</v>
      </c>
      <c r="I10" s="27">
        <v>66</v>
      </c>
      <c r="J10" s="32">
        <f>VLOOKUP(B10,'[1]汇总2 (补充替代+调节)'!E:N,4,FALSE)</f>
        <v>0.3</v>
      </c>
      <c r="K10" s="27" t="str">
        <f>LEFT(HLOOKUP(B10,[1]清标信息汇总表!$2:$22,9,FALSE),LEN(HLOOKUP(B10,[1]清标信息汇总表!$2:$22,9,FALSE))-3)</f>
        <v>44</v>
      </c>
      <c r="L10" s="27" t="str">
        <f>HLOOKUP(B10,[1]清标信息汇总表!$2:$22,17,FALSE)</f>
        <v>电解铝</v>
      </c>
      <c r="M10" s="27">
        <f>VLOOKUP(B10,'[1]汇总2 (补充替代+调节)'!E:N,7,FALSE)</f>
        <v>42</v>
      </c>
      <c r="N10" s="27">
        <f>VLOOKUP(B10,'[1]汇总2 (补充替代+调节)'!E:N,8,FALSE)</f>
        <v>42</v>
      </c>
      <c r="O10" s="27" t="str">
        <f>VLOOKUP(B10,'[1]汇总2 (补充替代+调节)'!E:N,9,FALSE)</f>
        <v>-</v>
      </c>
      <c r="P10" s="32">
        <f>1-HLOOKUP(B10,[1]清标信息汇总表!$2:$22,16,FALSE)</f>
        <v>0.9464</v>
      </c>
      <c r="Q10" s="32">
        <f>VLOOKUP(B10,'[1]汇总2 (补充替代+调节)'!E:N,3,FALSE)</f>
        <v>0.2685</v>
      </c>
      <c r="R10" s="27" t="str">
        <f>VLOOKUP(B10,'[1]汇总2 (补充替代+调节)'!E:N,10,FALSE)</f>
        <v>63MW/126MWh</v>
      </c>
      <c r="S10" s="34" t="s">
        <v>27</v>
      </c>
    </row>
    <row r="11" s="18" customFormat="true" ht="40" customHeight="true" spans="1:19">
      <c r="A11" s="25" t="s">
        <v>38</v>
      </c>
      <c r="B11" s="26"/>
      <c r="C11" s="26"/>
      <c r="D11" s="26"/>
      <c r="E11" s="26"/>
      <c r="F11" s="26"/>
      <c r="G11" s="26"/>
      <c r="H11" s="26"/>
      <c r="I11" s="26"/>
      <c r="J11" s="26"/>
      <c r="K11" s="26"/>
      <c r="L11" s="31"/>
      <c r="M11" s="33">
        <f t="shared" ref="M11:O11" si="0">SUM(M15:M15)</f>
        <v>280</v>
      </c>
      <c r="N11" s="33">
        <f t="shared" si="0"/>
        <v>260</v>
      </c>
      <c r="O11" s="33">
        <f t="shared" si="0"/>
        <v>20</v>
      </c>
      <c r="P11" s="33"/>
      <c r="Q11" s="33"/>
      <c r="R11" s="33"/>
      <c r="S11" s="33"/>
    </row>
    <row r="12" ht="54" spans="1:19">
      <c r="A12" s="27">
        <v>7</v>
      </c>
      <c r="B12" s="27" t="s">
        <v>39</v>
      </c>
      <c r="C12" s="27" t="str">
        <f>HLOOKUP(B12,[1]清标信息汇总表!$2:$22,3,FALSE)</f>
        <v>赤峰市克什克腾旗</v>
      </c>
      <c r="D12" s="27" t="s">
        <v>40</v>
      </c>
      <c r="E12" s="27" t="str">
        <f>HLOOKUP(B12,[1]清标信息汇总表!$2:$22,6,FALSE)</f>
        <v>是</v>
      </c>
      <c r="F12" s="27" t="str">
        <f>HLOOKUP(B12,[1]清标信息汇总表!$2:$22,4,FALSE)</f>
        <v>是</v>
      </c>
      <c r="G12" s="27" t="s">
        <v>26</v>
      </c>
      <c r="H12" s="27" t="str">
        <f>LEFT(HLOOKUP(B12,[1]清标信息汇总表!$2:$22,12,FALSE),LEN(HLOOKUP(B12,[1]清标信息汇总表!$2:$22,12,FALSE))-2)</f>
        <v>2</v>
      </c>
      <c r="I12" s="27" t="str">
        <f>LEFT(HLOOKUP(B12,[1]清标信息汇总表!$2:$22,7,FALSE),LEN(HLOOKUP(B12,[1]清标信息汇总表!$2:$22,7,FALSE))-3)</f>
        <v>10</v>
      </c>
      <c r="J12" s="32">
        <f>VLOOKUP(B12,'[1]汇总2 (补充替代+调节)'!E:N,4,FALSE)</f>
        <v>0.3</v>
      </c>
      <c r="K12" s="27" t="str">
        <f>LEFT(HLOOKUP(B12,[1]清标信息汇总表!$2:$22,9,FALSE),LEN(HLOOKUP(B12,[1]清标信息汇总表!$2:$22,9,FALSE))-3)</f>
        <v>7</v>
      </c>
      <c r="L12" s="27" t="str">
        <f>HLOOKUP(B12,[1]清标信息汇总表!$2:$22,17,FALSE)</f>
        <v>冶金化工</v>
      </c>
      <c r="M12" s="27">
        <f>VLOOKUP(B12,'[1]汇总2 (补充替代+调节)'!E:N,7,FALSE)</f>
        <v>10</v>
      </c>
      <c r="N12" s="27">
        <f>VLOOKUP(B12,'[1]汇总2 (补充替代+调节)'!E:N,8,FALSE)</f>
        <v>10</v>
      </c>
      <c r="O12" s="27" t="str">
        <f>VLOOKUP(B12,'[1]汇总2 (补充替代+调节)'!E:N,9,FALSE)</f>
        <v>-</v>
      </c>
      <c r="P12" s="32">
        <f>1-HLOOKUP(B12,[1]清标信息汇总表!$2:$22,16,FALSE)</f>
        <v>0.9023</v>
      </c>
      <c r="Q12" s="32">
        <f>VLOOKUP(B12,'[1]汇总2 (补充替代+调节)'!E:N,3,FALSE)</f>
        <v>0.358</v>
      </c>
      <c r="R12" s="27" t="str">
        <f>VLOOKUP(B12,'[1]汇总2 (补充替代+调节)'!E:N,10,FALSE)</f>
        <v>15MW/60MWh</v>
      </c>
      <c r="S12" s="34" t="s">
        <v>27</v>
      </c>
    </row>
    <row r="13" ht="40.5" spans="1:19">
      <c r="A13" s="27">
        <v>9</v>
      </c>
      <c r="B13" s="27" t="s">
        <v>41</v>
      </c>
      <c r="C13" s="27" t="str">
        <f>HLOOKUP(B13,[1]清标信息汇总表!$2:$22,3,FALSE)</f>
        <v>通辽市扎鲁特旗</v>
      </c>
      <c r="D13" s="27" t="s">
        <v>42</v>
      </c>
      <c r="E13" s="27" t="str">
        <f>HLOOKUP(B13,[1]清标信息汇总表!$2:$22,6,FALSE)</f>
        <v>是</v>
      </c>
      <c r="F13" s="27" t="str">
        <f>HLOOKUP(B13,[1]清标信息汇总表!$2:$22,4,FALSE)</f>
        <v>是</v>
      </c>
      <c r="G13" s="27" t="s">
        <v>26</v>
      </c>
      <c r="H13" s="27" t="str">
        <f>LEFT(HLOOKUP(B13,[1]清标信息汇总表!$2:$22,12,FALSE),LEN(HLOOKUP(B13,[1]清标信息汇总表!$2:$22,12,FALSE))-2)</f>
        <v>6.2</v>
      </c>
      <c r="I13" s="27" t="str">
        <f>LEFT(HLOOKUP(B13,[1]清标信息汇总表!$2:$22,7,FALSE),LEN(HLOOKUP(B13,[1]清标信息汇总表!$2:$22,7,FALSE))-3)</f>
        <v>2×30</v>
      </c>
      <c r="J13" s="32">
        <f>VLOOKUP(B13,'[1]汇总2 (补充替代+调节)'!E:N,4,FALSE)</f>
        <v>0.3</v>
      </c>
      <c r="K13" s="27" t="str">
        <f>LEFT(HLOOKUP(B13,[1]清标信息汇总表!$2:$22,9,FALSE),LEN(HLOOKUP(B13,[1]清标信息汇总表!$2:$22,9,FALSE))-3)</f>
        <v>42 </v>
      </c>
      <c r="L13" s="27" t="str">
        <f>HLOOKUP(B13,[1]清标信息汇总表!$2:$22,17,FALSE)</f>
        <v>电解铝</v>
      </c>
      <c r="M13" s="27">
        <f>VLOOKUP(B13,'[1]汇总2 (补充替代+调节)'!E:N,7,FALSE)</f>
        <v>35</v>
      </c>
      <c r="N13" s="27" t="str">
        <f>VLOOKUP(B13,'[1]汇总2 (补充替代+调节)'!E:N,8,FALSE)</f>
        <v>-</v>
      </c>
      <c r="O13" s="27">
        <f>VLOOKUP(B13,'[1]汇总2 (补充替代+调节)'!E:N,9,FALSE)</f>
        <v>35</v>
      </c>
      <c r="P13" s="32">
        <f>1-HLOOKUP(B13,[1]清标信息汇总表!$2:$22,16,FALSE)</f>
        <v>0.9651</v>
      </c>
      <c r="Q13" s="32">
        <f>VLOOKUP(B13,'[1]汇总2 (补充替代+调节)'!E:N,3,FALSE)</f>
        <v>0.1411</v>
      </c>
      <c r="R13" s="27" t="str">
        <f>VLOOKUP(B13,'[1]汇总2 (补充替代+调节)'!E:N,10,FALSE)</f>
        <v>54MW/108MWh</v>
      </c>
      <c r="S13" s="34" t="s">
        <v>27</v>
      </c>
    </row>
    <row r="14" ht="40.5" spans="1:19">
      <c r="A14" s="27">
        <v>2</v>
      </c>
      <c r="B14" s="27" t="s">
        <v>43</v>
      </c>
      <c r="C14" s="27" t="str">
        <f>HLOOKUP(B14,[1]清标信息汇总表!$2:$22,3,FALSE)</f>
        <v>鄂尔多斯市准格尔旗</v>
      </c>
      <c r="D14" s="27" t="s">
        <v>44</v>
      </c>
      <c r="E14" s="27" t="str">
        <f>HLOOKUP(B14,[1]清标信息汇总表!$2:$22,6,FALSE)</f>
        <v>是</v>
      </c>
      <c r="F14" s="27" t="str">
        <f>HLOOKUP(B14,[1]清标信息汇总表!$2:$22,4,FALSE)</f>
        <v>是</v>
      </c>
      <c r="G14" s="27" t="s">
        <v>26</v>
      </c>
      <c r="H14" s="27" t="str">
        <f>LEFT(HLOOKUP(B14,[1]清标信息汇总表!$2:$22,12,FALSE),LEN(HLOOKUP(B14,[1]清标信息汇总表!$2:$22,12,FALSE))-2)</f>
        <v>15</v>
      </c>
      <c r="I14" s="27" t="str">
        <f>LEFT(HLOOKUP(B14,[1]清标信息汇总表!$2:$22,7,FALSE),LEN(HLOOKUP(B14,[1]清标信息汇总表!$2:$22,7,FALSE))-3)</f>
        <v>2×5</v>
      </c>
      <c r="J14" s="32">
        <f>VLOOKUP(B14,'[1]汇总2 (补充替代+调节)'!E:N,4,FALSE)</f>
        <v>0.3</v>
      </c>
      <c r="K14" s="27" t="str">
        <f>LEFT(HLOOKUP(B14,[1]清标信息汇总表!$2:$22,9,FALSE),LEN(HLOOKUP(B14,[1]清标信息汇总表!$2:$22,9,FALSE))-3)</f>
        <v>7</v>
      </c>
      <c r="L14" s="27" t="str">
        <f>HLOOKUP(B14,[1]清标信息汇总表!$2:$22,17,FALSE)</f>
        <v>化工</v>
      </c>
      <c r="M14" s="27">
        <f>VLOOKUP(B14,'[1]汇总2 (补充替代+调节)'!E:N,7,FALSE)</f>
        <v>7</v>
      </c>
      <c r="N14" s="27" t="str">
        <f>VLOOKUP(B14,'[1]汇总2 (补充替代+调节)'!E:N,8,FALSE)</f>
        <v>-</v>
      </c>
      <c r="O14" s="27">
        <f>VLOOKUP(B14,'[1]汇总2 (补充替代+调节)'!E:N,9,FALSE)</f>
        <v>7</v>
      </c>
      <c r="P14" s="32">
        <f>1-HLOOKUP(B14,[1]清标信息汇总表!$2:$22,16,FALSE)</f>
        <v>1</v>
      </c>
      <c r="Q14" s="32">
        <f>VLOOKUP(B14,'[1]汇总2 (补充替代+调节)'!E:N,3,FALSE)</f>
        <v>0.209230769230769</v>
      </c>
      <c r="R14" s="27" t="str">
        <f>VLOOKUP(B14,'[1]汇总2 (补充替代+调节)'!E:N,10,FALSE)</f>
        <v>-</v>
      </c>
      <c r="S14" s="34" t="s">
        <v>27</v>
      </c>
    </row>
    <row r="15" ht="54" spans="1:19">
      <c r="A15" s="27">
        <v>10</v>
      </c>
      <c r="B15" s="27" t="s">
        <v>45</v>
      </c>
      <c r="C15" s="27" t="str">
        <f>HLOOKUP(B15,[1]清标信息汇总表!$2:$22,3,FALSE)</f>
        <v>包头市达茂旗</v>
      </c>
      <c r="D15" s="27" t="s">
        <v>46</v>
      </c>
      <c r="E15" s="27" t="str">
        <f>HLOOKUP(B15,[1]清标信息汇总表!$2:$22,6,FALSE)</f>
        <v>否</v>
      </c>
      <c r="F15" s="27" t="str">
        <f>HLOOKUP(B15,[1]清标信息汇总表!$2:$22,4,FALSE)</f>
        <v>是</v>
      </c>
      <c r="G15" s="27" t="s">
        <v>26</v>
      </c>
      <c r="H15" s="27">
        <v>200</v>
      </c>
      <c r="I15" s="27" t="s">
        <v>47</v>
      </c>
      <c r="J15" s="32">
        <f>VLOOKUP(B15,'[1]汇总2 (补充替代+调节)'!E:N,4,FALSE)</f>
        <v>0.387134502923977</v>
      </c>
      <c r="K15" s="27" t="str">
        <f>LEFT(HLOOKUP(B15,[1]清标信息汇总表!$2:$22,9,FALSE),LEN(HLOOKUP(B15,[1]清标信息汇总表!$2:$22,9,FALSE))-3)</f>
        <v>104</v>
      </c>
      <c r="L15" s="27" t="str">
        <f>HLOOKUP(B15,[1]清标信息汇总表!$2:$22,17,FALSE)</f>
        <v>电解铝</v>
      </c>
      <c r="M15" s="27">
        <f>VLOOKUP(B15,'[1]汇总2 (补充替代+调节)'!E:N,7,FALSE)</f>
        <v>280</v>
      </c>
      <c r="N15" s="27">
        <f>VLOOKUP(B15,'[1]汇总2 (补充替代+调节)'!E:N,8,FALSE)</f>
        <v>260</v>
      </c>
      <c r="O15" s="27">
        <f>VLOOKUP(B15,'[1]汇总2 (补充替代+调节)'!E:N,9,FALSE)</f>
        <v>20</v>
      </c>
      <c r="P15" s="32">
        <f>1-HLOOKUP(B15,[1]清标信息汇总表!$2:$22,16,FALSE)</f>
        <v>0.9969</v>
      </c>
      <c r="Q15" s="32">
        <f>VLOOKUP(B15,'[1]汇总2 (补充替代+调节)'!E:N,3,FALSE)</f>
        <v>0.58</v>
      </c>
      <c r="R15" s="27" t="str">
        <f>VLOOKUP(B15,'[1]汇总2 (补充替代+调节)'!E:N,10,FALSE)</f>
        <v>180MW/360MWh</v>
      </c>
      <c r="S15" s="35" t="s">
        <v>48</v>
      </c>
    </row>
    <row r="16" ht="40.5" spans="1:19">
      <c r="A16" s="27">
        <v>11</v>
      </c>
      <c r="B16" s="27" t="s">
        <v>49</v>
      </c>
      <c r="C16" s="27" t="str">
        <f>HLOOKUP(B16,[1]清标信息汇总表!$2:$22,3,FALSE)</f>
        <v>鄂尔多斯市杭锦旗</v>
      </c>
      <c r="D16" s="27" t="s">
        <v>50</v>
      </c>
      <c r="E16" s="27" t="str">
        <f>HLOOKUP(B16,[1]清标信息汇总表!$2:$22,6,FALSE)</f>
        <v>是</v>
      </c>
      <c r="F16" s="27" t="str">
        <f>HLOOKUP(B16,[1]清标信息汇总表!$2:$22,4,FALSE)</f>
        <v>是</v>
      </c>
      <c r="G16" s="27" t="s">
        <v>26</v>
      </c>
      <c r="H16" s="27" t="str">
        <f>LEFT(HLOOKUP(B16,[1]清标信息汇总表!$2:$22,12,FALSE),LEN(HLOOKUP(B16,[1]清标信息汇总表!$2:$22,12,FALSE))-2)</f>
        <v>6.5</v>
      </c>
      <c r="I16" s="27" t="str">
        <f>LEFT(HLOOKUP(B16,[1]清标信息汇总表!$2:$22,7,FALSE),LEN(HLOOKUP(B16,[1]清标信息汇总表!$2:$22,7,FALSE))-3)</f>
        <v>2×5</v>
      </c>
      <c r="J16" s="32">
        <f>VLOOKUP(B16,'[1]汇总2 (补充替代+调节)'!E:N,4,FALSE)</f>
        <v>0.3</v>
      </c>
      <c r="K16" s="27" t="str">
        <f>LEFT(HLOOKUP(B16,[1]清标信息汇总表!$2:$22,9,FALSE),LEN(HLOOKUP(B16,[1]清标信息汇总表!$2:$22,9,FALSE))-3)</f>
        <v>6</v>
      </c>
      <c r="L16" s="27" t="str">
        <f>HLOOKUP(B16,[1]清标信息汇总表!$2:$22,17,FALSE)</f>
        <v>化工</v>
      </c>
      <c r="M16" s="27">
        <f>VLOOKUP(B16,'[1]汇总2 (补充替代+调节)'!E:N,7,FALSE)</f>
        <v>4.5</v>
      </c>
      <c r="N16" s="27" t="str">
        <f>VLOOKUP(B16,'[1]汇总2 (补充替代+调节)'!E:N,8,FALSE)</f>
        <v>-</v>
      </c>
      <c r="O16" s="27">
        <f>VLOOKUP(B16,'[1]汇总2 (补充替代+调节)'!E:N,9,FALSE)</f>
        <v>4.5</v>
      </c>
      <c r="P16" s="32">
        <f>1-HLOOKUP(B16,[1]清标信息汇总表!$2:$22,16,FALSE)</f>
        <v>1</v>
      </c>
      <c r="Q16" s="32">
        <f>VLOOKUP(B16,'[1]汇总2 (补充替代+调节)'!E:N,3,FALSE)</f>
        <v>0.136</v>
      </c>
      <c r="R16" s="27" t="str">
        <f>VLOOKUP(B16,'[1]汇总2 (补充替代+调节)'!E:N,10,FALSE)</f>
        <v>-</v>
      </c>
      <c r="S16" s="34" t="s">
        <v>51</v>
      </c>
    </row>
  </sheetData>
  <mergeCells count="12">
    <mergeCell ref="A1:S1"/>
    <mergeCell ref="E2:H2"/>
    <mergeCell ref="I2:L2"/>
    <mergeCell ref="M2:Q2"/>
    <mergeCell ref="A4:L4"/>
    <mergeCell ref="A11:L11"/>
    <mergeCell ref="A2:A3"/>
    <mergeCell ref="B2:B3"/>
    <mergeCell ref="C2:C3"/>
    <mergeCell ref="D2:D3"/>
    <mergeCell ref="R2:R3"/>
    <mergeCell ref="S2:S3"/>
  </mergeCells>
  <printOptions horizontalCentered="true" verticalCentered="true"/>
  <pageMargins left="0.708661417322835" right="0.708661417322835" top="0.748031496062992" bottom="0.748031496062992" header="0.31496062992126" footer="0.31496062992126"/>
  <pageSetup paperSize="8" scale="9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true"/>
  </sheetPr>
  <dimension ref="A1:J25"/>
  <sheetViews>
    <sheetView tabSelected="1" zoomScale="44" zoomScaleNormal="44" workbookViewId="0">
      <pane ySplit="3" topLeftCell="A14" activePane="bottomLeft" state="frozen"/>
      <selection/>
      <selection pane="bottomLeft" activeCell="E16" sqref="E16"/>
    </sheetView>
  </sheetViews>
  <sheetFormatPr defaultColWidth="9" defaultRowHeight="13.5"/>
  <cols>
    <col min="1" max="1" width="9" style="3"/>
    <col min="2" max="2" width="28.6333333333333" style="3" customWidth="true"/>
    <col min="3" max="3" width="13.6333333333333" style="3" customWidth="true"/>
    <col min="4" max="4" width="17.325" style="4" customWidth="true"/>
    <col min="5" max="5" width="26.4166666666667" style="5" customWidth="true"/>
    <col min="6" max="6" width="23.0916666666667" style="5" customWidth="true"/>
    <col min="7" max="7" width="16.75" style="3" customWidth="true"/>
    <col min="8" max="8" width="14.3833333333333" style="5" customWidth="true"/>
    <col min="9" max="9" width="15.9" style="5" customWidth="true"/>
    <col min="10" max="10" width="13.3833333333333" style="5" customWidth="true"/>
    <col min="11" max="16384" width="9" style="5"/>
  </cols>
  <sheetData>
    <row r="1" s="1" customFormat="true" ht="92" customHeight="true" spans="1:10">
      <c r="A1" s="6" t="s">
        <v>52</v>
      </c>
      <c r="B1" s="6"/>
      <c r="C1" s="6"/>
      <c r="D1" s="6"/>
      <c r="E1" s="6"/>
      <c r="F1" s="6"/>
      <c r="G1" s="6"/>
      <c r="H1" s="6"/>
      <c r="I1" s="6"/>
      <c r="J1" s="6"/>
    </row>
    <row r="2" s="2" customFormat="true" ht="59" customHeight="true" spans="1:10">
      <c r="A2" s="7" t="s">
        <v>1</v>
      </c>
      <c r="B2" s="7" t="s">
        <v>2</v>
      </c>
      <c r="C2" s="8" t="s">
        <v>53</v>
      </c>
      <c r="D2" s="8" t="s">
        <v>54</v>
      </c>
      <c r="E2" s="8" t="s">
        <v>4</v>
      </c>
      <c r="F2" s="8" t="s">
        <v>55</v>
      </c>
      <c r="G2" s="8"/>
      <c r="H2" s="8" t="s">
        <v>56</v>
      </c>
      <c r="I2" s="8"/>
      <c r="J2" s="8"/>
    </row>
    <row r="3" s="2" customFormat="true" ht="59" customHeight="true" spans="1:10">
      <c r="A3" s="7"/>
      <c r="B3" s="7"/>
      <c r="C3" s="8"/>
      <c r="D3" s="8"/>
      <c r="E3" s="8"/>
      <c r="F3" s="8" t="s">
        <v>57</v>
      </c>
      <c r="G3" s="8" t="s">
        <v>58</v>
      </c>
      <c r="H3" s="7" t="s">
        <v>18</v>
      </c>
      <c r="I3" s="7" t="s">
        <v>19</v>
      </c>
      <c r="J3" s="7" t="s">
        <v>20</v>
      </c>
    </row>
    <row r="4" s="1" customFormat="true" ht="57" customHeight="true" spans="1:10">
      <c r="A4" s="9"/>
      <c r="B4" s="10"/>
      <c r="C4" s="9"/>
      <c r="D4" s="9"/>
      <c r="E4" s="10"/>
      <c r="F4" s="10"/>
      <c r="G4" s="9"/>
      <c r="H4" s="14">
        <f>SUM(H5:H25)</f>
        <v>708.625</v>
      </c>
      <c r="I4" s="14">
        <f>SUM(I5:I25)</f>
        <v>444.125</v>
      </c>
      <c r="J4" s="14">
        <f>SUM(J5:J25)</f>
        <v>264.5</v>
      </c>
    </row>
    <row r="5" ht="136.5" customHeight="true" spans="1:10">
      <c r="A5" s="11">
        <v>1</v>
      </c>
      <c r="B5" s="12" t="s">
        <v>59</v>
      </c>
      <c r="C5" s="12" t="s">
        <v>60</v>
      </c>
      <c r="D5" s="12" t="s">
        <v>61</v>
      </c>
      <c r="E5" s="12" t="s">
        <v>62</v>
      </c>
      <c r="F5" s="12" t="s">
        <v>63</v>
      </c>
      <c r="G5" s="12">
        <v>12.49</v>
      </c>
      <c r="H5" s="12">
        <v>15</v>
      </c>
      <c r="I5" s="13">
        <v>15</v>
      </c>
      <c r="J5" s="13">
        <v>0</v>
      </c>
    </row>
    <row r="6" ht="146" customHeight="true" spans="1:10">
      <c r="A6" s="11">
        <v>2</v>
      </c>
      <c r="B6" s="12" t="s">
        <v>64</v>
      </c>
      <c r="C6" s="12" t="s">
        <v>60</v>
      </c>
      <c r="D6" s="12" t="s">
        <v>65</v>
      </c>
      <c r="E6" s="12" t="s">
        <v>66</v>
      </c>
      <c r="F6" s="12" t="s">
        <v>67</v>
      </c>
      <c r="G6" s="15">
        <v>22.5585</v>
      </c>
      <c r="H6" s="13">
        <v>30.5</v>
      </c>
      <c r="I6" s="13">
        <v>22</v>
      </c>
      <c r="J6" s="13">
        <v>8.5</v>
      </c>
    </row>
    <row r="7" ht="172" customHeight="true" spans="1:10">
      <c r="A7" s="11">
        <v>3</v>
      </c>
      <c r="B7" s="12" t="s">
        <v>68</v>
      </c>
      <c r="C7" s="12" t="s">
        <v>60</v>
      </c>
      <c r="D7" s="12" t="s">
        <v>69</v>
      </c>
      <c r="E7" s="12" t="s">
        <v>70</v>
      </c>
      <c r="F7" s="12" t="s">
        <v>71</v>
      </c>
      <c r="G7" s="15">
        <v>29.535</v>
      </c>
      <c r="H7" s="13">
        <v>55</v>
      </c>
      <c r="I7" s="13">
        <v>40</v>
      </c>
      <c r="J7" s="13">
        <v>15</v>
      </c>
    </row>
    <row r="8" ht="87.5" customHeight="true" spans="1:10">
      <c r="A8" s="11">
        <v>4</v>
      </c>
      <c r="B8" s="12" t="s">
        <v>72</v>
      </c>
      <c r="C8" s="12" t="s">
        <v>73</v>
      </c>
      <c r="D8" s="12" t="s">
        <v>74</v>
      </c>
      <c r="E8" s="12" t="s">
        <v>75</v>
      </c>
      <c r="F8" s="12" t="s">
        <v>76</v>
      </c>
      <c r="G8" s="12">
        <v>6.65</v>
      </c>
      <c r="H8" s="12">
        <v>10</v>
      </c>
      <c r="I8" s="13">
        <v>10</v>
      </c>
      <c r="J8" s="13">
        <v>0</v>
      </c>
    </row>
    <row r="9" ht="122" customHeight="true" spans="1:10">
      <c r="A9" s="11">
        <v>5</v>
      </c>
      <c r="B9" s="12" t="s">
        <v>77</v>
      </c>
      <c r="C9" s="12" t="s">
        <v>73</v>
      </c>
      <c r="D9" s="12" t="s">
        <v>78</v>
      </c>
      <c r="E9" s="12" t="s">
        <v>70</v>
      </c>
      <c r="F9" s="12" t="s">
        <v>79</v>
      </c>
      <c r="G9" s="12">
        <v>8.96</v>
      </c>
      <c r="H9" s="13">
        <v>11</v>
      </c>
      <c r="I9" s="13">
        <v>11</v>
      </c>
      <c r="J9" s="13">
        <v>0</v>
      </c>
    </row>
    <row r="10" ht="140.5" customHeight="true" spans="1:10">
      <c r="A10" s="11">
        <v>6</v>
      </c>
      <c r="B10" s="12" t="s">
        <v>80</v>
      </c>
      <c r="C10" s="12" t="s">
        <v>73</v>
      </c>
      <c r="D10" s="12" t="s">
        <v>81</v>
      </c>
      <c r="E10" s="12" t="s">
        <v>82</v>
      </c>
      <c r="F10" s="12" t="s">
        <v>83</v>
      </c>
      <c r="G10" s="12">
        <v>9.6</v>
      </c>
      <c r="H10" s="12">
        <v>15</v>
      </c>
      <c r="I10" s="13">
        <v>15</v>
      </c>
      <c r="J10" s="13">
        <v>0</v>
      </c>
    </row>
    <row r="11" ht="142" customHeight="true" spans="1:10">
      <c r="A11" s="11">
        <v>7</v>
      </c>
      <c r="B11" s="13" t="s">
        <v>84</v>
      </c>
      <c r="C11" s="12" t="s">
        <v>85</v>
      </c>
      <c r="D11" s="12" t="s">
        <v>86</v>
      </c>
      <c r="E11" s="12" t="s">
        <v>87</v>
      </c>
      <c r="F11" s="12" t="s">
        <v>88</v>
      </c>
      <c r="G11" s="12">
        <v>70</v>
      </c>
      <c r="H11" s="12">
        <v>100</v>
      </c>
      <c r="I11" s="13">
        <v>100</v>
      </c>
      <c r="J11" s="13">
        <v>0</v>
      </c>
    </row>
    <row r="12" ht="133.5" customHeight="true" spans="1:10">
      <c r="A12" s="11">
        <v>8</v>
      </c>
      <c r="B12" s="13" t="s">
        <v>89</v>
      </c>
      <c r="C12" s="12" t="s">
        <v>90</v>
      </c>
      <c r="D12" s="12" t="s">
        <v>91</v>
      </c>
      <c r="E12" s="12" t="s">
        <v>92</v>
      </c>
      <c r="F12" s="12" t="s">
        <v>93</v>
      </c>
      <c r="G12" s="12">
        <v>34.95</v>
      </c>
      <c r="H12" s="12">
        <v>60</v>
      </c>
      <c r="I12" s="13">
        <v>30</v>
      </c>
      <c r="J12" s="13">
        <v>30</v>
      </c>
    </row>
    <row r="13" ht="120" customHeight="true" spans="1:10">
      <c r="A13" s="11">
        <v>9</v>
      </c>
      <c r="B13" s="13" t="s">
        <v>94</v>
      </c>
      <c r="C13" s="12" t="s">
        <v>90</v>
      </c>
      <c r="D13" s="12" t="s">
        <v>95</v>
      </c>
      <c r="E13" s="12" t="s">
        <v>96</v>
      </c>
      <c r="F13" s="12" t="s">
        <v>97</v>
      </c>
      <c r="G13" s="13">
        <v>42</v>
      </c>
      <c r="H13" s="16">
        <v>58.125</v>
      </c>
      <c r="I13" s="16">
        <v>8.125</v>
      </c>
      <c r="J13" s="13">
        <v>50</v>
      </c>
    </row>
    <row r="14" ht="156" customHeight="true" spans="1:10">
      <c r="A14" s="11">
        <v>10</v>
      </c>
      <c r="B14" s="13" t="s">
        <v>98</v>
      </c>
      <c r="C14" s="12" t="s">
        <v>99</v>
      </c>
      <c r="D14" s="12" t="s">
        <v>95</v>
      </c>
      <c r="E14" s="12" t="s">
        <v>100</v>
      </c>
      <c r="F14" s="13" t="s">
        <v>101</v>
      </c>
      <c r="G14" s="12">
        <v>23.38</v>
      </c>
      <c r="H14" s="12">
        <v>36</v>
      </c>
      <c r="I14" s="12">
        <v>6</v>
      </c>
      <c r="J14" s="12">
        <v>30</v>
      </c>
    </row>
    <row r="15" ht="138" customHeight="true" spans="1:10">
      <c r="A15" s="11">
        <v>11</v>
      </c>
      <c r="B15" s="12" t="s">
        <v>102</v>
      </c>
      <c r="C15" s="12" t="s">
        <v>103</v>
      </c>
      <c r="D15" s="12" t="s">
        <v>104</v>
      </c>
      <c r="E15" s="12" t="s">
        <v>105</v>
      </c>
      <c r="F15" s="12" t="s">
        <v>106</v>
      </c>
      <c r="G15" s="12">
        <v>42</v>
      </c>
      <c r="H15" s="12">
        <v>80</v>
      </c>
      <c r="I15" s="13">
        <v>50</v>
      </c>
      <c r="J15" s="13">
        <v>30</v>
      </c>
    </row>
    <row r="16" ht="141" customHeight="true" spans="1:10">
      <c r="A16" s="11">
        <v>12</v>
      </c>
      <c r="B16" s="12" t="s">
        <v>107</v>
      </c>
      <c r="C16" s="12" t="s">
        <v>103</v>
      </c>
      <c r="D16" s="12" t="s">
        <v>108</v>
      </c>
      <c r="E16" s="12" t="s">
        <v>109</v>
      </c>
      <c r="F16" s="12" t="s">
        <v>110</v>
      </c>
      <c r="G16" s="12">
        <v>20</v>
      </c>
      <c r="H16" s="12">
        <v>35</v>
      </c>
      <c r="I16" s="13">
        <v>15</v>
      </c>
      <c r="J16" s="13">
        <v>20</v>
      </c>
    </row>
    <row r="17" ht="89" customHeight="true" spans="1:10">
      <c r="A17" s="11">
        <v>13</v>
      </c>
      <c r="B17" s="13" t="s">
        <v>111</v>
      </c>
      <c r="C17" s="13" t="s">
        <v>112</v>
      </c>
      <c r="D17" s="13" t="s">
        <v>113</v>
      </c>
      <c r="E17" s="13" t="s">
        <v>114</v>
      </c>
      <c r="F17" s="13" t="s">
        <v>115</v>
      </c>
      <c r="G17" s="13">
        <v>18.3</v>
      </c>
      <c r="H17" s="13">
        <v>30</v>
      </c>
      <c r="I17" s="13">
        <v>30</v>
      </c>
      <c r="J17" s="13">
        <v>0</v>
      </c>
    </row>
    <row r="18" ht="89" customHeight="true" spans="1:10">
      <c r="A18" s="11">
        <v>14</v>
      </c>
      <c r="B18" s="13" t="s">
        <v>116</v>
      </c>
      <c r="C18" s="13" t="s">
        <v>112</v>
      </c>
      <c r="D18" s="13" t="s">
        <v>117</v>
      </c>
      <c r="E18" s="13" t="s">
        <v>118</v>
      </c>
      <c r="F18" s="13" t="s">
        <v>119</v>
      </c>
      <c r="G18" s="13">
        <v>37.6</v>
      </c>
      <c r="H18" s="13">
        <v>50</v>
      </c>
      <c r="I18" s="13">
        <v>30</v>
      </c>
      <c r="J18" s="13">
        <v>20</v>
      </c>
    </row>
    <row r="19" ht="115" customHeight="true" spans="1:10">
      <c r="A19" s="11">
        <v>15</v>
      </c>
      <c r="B19" s="13" t="s">
        <v>120</v>
      </c>
      <c r="C19" s="13" t="s">
        <v>112</v>
      </c>
      <c r="D19" s="13" t="s">
        <v>121</v>
      </c>
      <c r="E19" s="13" t="s">
        <v>122</v>
      </c>
      <c r="F19" s="13" t="s">
        <v>123</v>
      </c>
      <c r="G19" s="13">
        <v>7.5</v>
      </c>
      <c r="H19" s="17">
        <v>11</v>
      </c>
      <c r="I19" s="13">
        <v>10</v>
      </c>
      <c r="J19" s="13">
        <v>1</v>
      </c>
    </row>
    <row r="20" ht="100" customHeight="true" spans="1:10">
      <c r="A20" s="11">
        <v>16</v>
      </c>
      <c r="B20" s="13" t="s">
        <v>124</v>
      </c>
      <c r="C20" s="13" t="s">
        <v>112</v>
      </c>
      <c r="D20" s="13" t="s">
        <v>125</v>
      </c>
      <c r="E20" s="13" t="s">
        <v>126</v>
      </c>
      <c r="F20" s="13" t="s">
        <v>127</v>
      </c>
      <c r="G20" s="13">
        <v>51.6</v>
      </c>
      <c r="H20" s="13">
        <v>50</v>
      </c>
      <c r="I20" s="13">
        <v>0</v>
      </c>
      <c r="J20" s="13">
        <v>50</v>
      </c>
    </row>
    <row r="21" ht="100" customHeight="true" spans="1:10">
      <c r="A21" s="11">
        <v>17</v>
      </c>
      <c r="B21" s="12" t="s">
        <v>128</v>
      </c>
      <c r="C21" s="12" t="s">
        <v>129</v>
      </c>
      <c r="D21" s="13" t="s">
        <v>130</v>
      </c>
      <c r="E21" s="12" t="s">
        <v>131</v>
      </c>
      <c r="F21" s="12" t="s">
        <v>132</v>
      </c>
      <c r="G21" s="12">
        <v>21.6</v>
      </c>
      <c r="H21" s="12">
        <v>16</v>
      </c>
      <c r="I21" s="13">
        <v>16</v>
      </c>
      <c r="J21" s="13">
        <v>0</v>
      </c>
    </row>
    <row r="22" ht="86" customHeight="true" spans="1:10">
      <c r="A22" s="11">
        <v>18</v>
      </c>
      <c r="B22" s="13" t="s">
        <v>133</v>
      </c>
      <c r="C22" s="13" t="s">
        <v>129</v>
      </c>
      <c r="D22" s="13" t="s">
        <v>134</v>
      </c>
      <c r="E22" s="13" t="s">
        <v>135</v>
      </c>
      <c r="F22" s="13" t="s">
        <v>136</v>
      </c>
      <c r="G22" s="13">
        <v>8.4</v>
      </c>
      <c r="H22" s="13">
        <v>15</v>
      </c>
      <c r="I22" s="13">
        <v>12</v>
      </c>
      <c r="J22" s="13">
        <v>3</v>
      </c>
    </row>
    <row r="23" ht="85" customHeight="true" spans="1:10">
      <c r="A23" s="11">
        <v>19</v>
      </c>
      <c r="B23" s="13" t="s">
        <v>137</v>
      </c>
      <c r="C23" s="13" t="s">
        <v>138</v>
      </c>
      <c r="D23" s="13" t="s">
        <v>139</v>
      </c>
      <c r="E23" s="13" t="s">
        <v>140</v>
      </c>
      <c r="F23" s="13" t="s">
        <v>141</v>
      </c>
      <c r="G23" s="13">
        <v>5.995</v>
      </c>
      <c r="H23" s="13">
        <v>10</v>
      </c>
      <c r="I23" s="13">
        <v>10</v>
      </c>
      <c r="J23" s="13">
        <v>0</v>
      </c>
    </row>
    <row r="24" ht="88" customHeight="true" spans="1:10">
      <c r="A24" s="11">
        <v>20</v>
      </c>
      <c r="B24" s="13" t="s">
        <v>142</v>
      </c>
      <c r="C24" s="13" t="s">
        <v>138</v>
      </c>
      <c r="D24" s="13" t="s">
        <v>143</v>
      </c>
      <c r="E24" s="13" t="s">
        <v>144</v>
      </c>
      <c r="F24" s="13" t="s">
        <v>145</v>
      </c>
      <c r="G24" s="13">
        <v>9.2</v>
      </c>
      <c r="H24" s="13">
        <v>10</v>
      </c>
      <c r="I24" s="13">
        <v>10</v>
      </c>
      <c r="J24" s="13">
        <v>0</v>
      </c>
    </row>
    <row r="25" ht="107" customHeight="true" spans="1:10">
      <c r="A25" s="11">
        <v>21</v>
      </c>
      <c r="B25" s="13" t="s">
        <v>146</v>
      </c>
      <c r="C25" s="13" t="s">
        <v>147</v>
      </c>
      <c r="D25" s="13" t="s">
        <v>148</v>
      </c>
      <c r="E25" s="13" t="s">
        <v>149</v>
      </c>
      <c r="F25" s="13" t="s">
        <v>150</v>
      </c>
      <c r="G25" s="13">
        <v>7.68</v>
      </c>
      <c r="H25" s="13">
        <v>11</v>
      </c>
      <c r="I25" s="13">
        <v>4</v>
      </c>
      <c r="J25" s="13">
        <v>7</v>
      </c>
    </row>
  </sheetData>
  <mergeCells count="9">
    <mergeCell ref="A1:J1"/>
    <mergeCell ref="F2:G2"/>
    <mergeCell ref="H2:J2"/>
    <mergeCell ref="A4:G4"/>
    <mergeCell ref="A2:A3"/>
    <mergeCell ref="B2:B3"/>
    <mergeCell ref="C2:C3"/>
    <mergeCell ref="D2:D3"/>
    <mergeCell ref="E2:E3"/>
  </mergeCells>
  <printOptions horizontalCentered="true" verticalCentered="true"/>
  <pageMargins left="0.708661417322835" right="0.708661417322835" top="0.748031496062992" bottom="0.748031496062992" header="0.31496062992126" footer="0.31496062992126"/>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项目清标汇总表</vt:lpstr>
      <vt:lpstr>项目清标汇总表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zhan</cp:lastModifiedBy>
  <dcterms:created xsi:type="dcterms:W3CDTF">2006-09-17T08:00:00Z</dcterms:created>
  <dcterms:modified xsi:type="dcterms:W3CDTF">2022-11-22T09:03:02Z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E308E967C0754EAA9E135D81A00E61BF</vt:lpwstr>
  </property>
  <property fmtid="{D5CDD505-2E9C-101B-9397-08002B2CF9AE}" pid="3" name="KSOProductBuildVer">
    <vt:lpwstr>2052-11.8.2.10422</vt:lpwstr>
  </property>
</Properties>
</file>